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User\Downloads\"/>
    </mc:Choice>
  </mc:AlternateContent>
  <bookViews>
    <workbookView xWindow="-120" yWindow="-120" windowWidth="29040" windowHeight="15720" tabRatio="854" firstSheet="37" activeTab="45"/>
  </bookViews>
  <sheets>
    <sheet name="2025 NIIT" sheetId="82" r:id="rId1"/>
    <sheet name="Hutulbur" sheetId="120" r:id="rId2"/>
    <sheet name="01 Tsalin negtgel" sheetId="112" r:id="rId3"/>
    <sheet name="01 Tsalin" sheetId="39" r:id="rId4"/>
    <sheet name="00 Songuuliin ur dun" sheetId="116" r:id="rId5"/>
    <sheet name="02 Tsah" sheetId="95" r:id="rId6"/>
    <sheet name="03 Dulaan" sheetId="79" r:id="rId7"/>
    <sheet name="04 Us" sheetId="41" r:id="rId8"/>
    <sheet name="05 Turees" sheetId="96" r:id="rId9"/>
    <sheet name="06 bichig" sheetId="37" r:id="rId10"/>
    <sheet name="07 Shatahuun" sheetId="15" r:id="rId11"/>
    <sheet name="08 Shuudan" sheetId="11" r:id="rId12"/>
    <sheet name="10 Xog" sheetId="86" r:id="rId13"/>
    <sheet name="09 Nom" sheetId="33" r:id="rId14"/>
    <sheet name="11 BUTEZ" sheetId="89" r:id="rId15"/>
    <sheet name="12 Norm" sheetId="42" r:id="rId16"/>
    <sheet name="13 Bagaj" sheetId="97" r:id="rId17"/>
    <sheet name="tawilga" sheetId="117" r:id="rId18"/>
    <sheet name="14 Xodolmor" sheetId="98" r:id="rId19"/>
    <sheet name="15 U-zas" sheetId="44" r:id="rId20"/>
    <sheet name="16 Tomilolt" sheetId="99" r:id="rId21"/>
    <sheet name="17 Audit" sheetId="85" r:id="rId22"/>
    <sheet name="18 Auto" sheetId="66" r:id="rId23"/>
    <sheet name="19 Med Tex" sheetId="100" r:id="rId24"/>
    <sheet name="20 Gazar" sheetId="67" r:id="rId25"/>
    <sheet name="21 Bank S" sheetId="43" r:id="rId26"/>
    <sheet name="22  Temdegt" sheetId="102" r:id="rId27"/>
    <sheet name="23 Baraa busad" sheetId="110" r:id="rId28"/>
    <sheet name="24 Xich" sheetId="64" r:id="rId29"/>
    <sheet name="25 ZG gadaad" sheetId="103" r:id="rId30"/>
    <sheet name="26 tetgemj" sheetId="16" r:id="rId31"/>
    <sheet name="27 tetgever " sheetId="115" r:id="rId32"/>
    <sheet name="27 Tetgever1" sheetId="114" r:id="rId33"/>
    <sheet name="27 Tetgever 2" sheetId="113" r:id="rId34"/>
    <sheet name="27 Tetgever" sheetId="81" r:id="rId35"/>
    <sheet name="28 TZ uramshuulal 1" sheetId="118" r:id="rId36"/>
    <sheet name="29 TZ uramshuulal 2" sheetId="119" r:id="rId37"/>
    <sheet name="30 Orlogo" sheetId="109" r:id="rId38"/>
    <sheet name="A-01 Baigal Xam " sheetId="83" r:id="rId39"/>
    <sheet name="A-02 Xaruul" sheetId="105" r:id="rId40"/>
    <sheet name="A-03 Holboo" sheetId="69" r:id="rId41"/>
    <sheet name="A-04 Gereet" sheetId="90" r:id="rId42"/>
    <sheet name="B-01 Nemegdeh" sheetId="88" r:id="rId43"/>
    <sheet name="B-02 XO 1" sheetId="111" r:id="rId44"/>
    <sheet name="B-03 XAA tol" sheetId="93" r:id="rId45"/>
    <sheet name="B-04 Avtomashin" sheetId="106" r:id="rId46"/>
    <sheet name="B-05 Barilga" sheetId="108" r:id="rId47"/>
  </sheets>
  <definedNames>
    <definedName name="_xlnm.Print_Titles" localSheetId="3">'01 Tsalin'!$A:$B</definedName>
  </definedNames>
  <calcPr calcId="152511" refMode="R1C1"/>
</workbook>
</file>

<file path=xl/calcChain.xml><?xml version="1.0" encoding="utf-8"?>
<calcChain xmlns="http://schemas.openxmlformats.org/spreadsheetml/2006/main">
  <c r="E15" i="82" l="1"/>
  <c r="F13" i="82"/>
  <c r="F23" i="82" s="1"/>
  <c r="F20" i="82"/>
  <c r="F24" i="82"/>
  <c r="F29" i="82"/>
  <c r="F36" i="82"/>
  <c r="F39" i="82"/>
  <c r="F44" i="82"/>
  <c r="F48" i="82"/>
  <c r="F47" i="82" s="1"/>
  <c r="F67" i="82"/>
  <c r="F77" i="82"/>
  <c r="F83" i="82"/>
  <c r="F88" i="82"/>
  <c r="C13" i="82"/>
  <c r="I20" i="113"/>
  <c r="G18" i="113"/>
  <c r="I18" i="113"/>
  <c r="E18" i="113"/>
  <c r="C18" i="113"/>
  <c r="C17" i="110"/>
  <c r="F22" i="82" l="1"/>
  <c r="F19" i="82"/>
  <c r="F21" i="82"/>
  <c r="AH28" i="39"/>
  <c r="AH27" i="39"/>
  <c r="AH26" i="39"/>
  <c r="AE26" i="39"/>
  <c r="AF26" i="39" s="1"/>
  <c r="AD26" i="39"/>
  <c r="AD28" i="39"/>
  <c r="AE28" i="39" s="1"/>
  <c r="AF28" i="39" s="1"/>
  <c r="AD27" i="39"/>
  <c r="AE27" i="39" s="1"/>
  <c r="AF27" i="39" s="1"/>
  <c r="K25" i="39"/>
  <c r="K28" i="39"/>
  <c r="K27" i="39"/>
  <c r="S28" i="39"/>
  <c r="U28" i="39"/>
  <c r="W28" i="39"/>
  <c r="Y28" i="39"/>
  <c r="AA28" i="39"/>
  <c r="S27" i="39"/>
  <c r="U27" i="39"/>
  <c r="W27" i="39"/>
  <c r="Y27" i="39"/>
  <c r="AA27" i="39"/>
  <c r="K26" i="39"/>
  <c r="S26" i="39"/>
  <c r="U26" i="39"/>
  <c r="W26" i="39"/>
  <c r="Y26" i="39"/>
  <c r="AA26" i="39"/>
  <c r="M18" i="39"/>
  <c r="AA18" i="39"/>
  <c r="G18" i="112"/>
  <c r="G24" i="112"/>
  <c r="G23" i="112"/>
  <c r="G19" i="112"/>
  <c r="G8" i="112"/>
  <c r="G12" i="116"/>
  <c r="G9" i="116"/>
  <c r="G10" i="116"/>
  <c r="G6" i="116"/>
  <c r="G5" i="116"/>
  <c r="G7" i="116"/>
  <c r="G8" i="116"/>
  <c r="F18" i="82" l="1"/>
  <c r="F12" i="82" s="1"/>
  <c r="F11" i="82" s="1"/>
  <c r="F74" i="82" s="1"/>
  <c r="F76" i="82" s="1"/>
  <c r="F75" i="82" s="1"/>
  <c r="D36" i="82"/>
  <c r="D29" i="82"/>
  <c r="N16" i="118" l="1"/>
  <c r="E72" i="82"/>
  <c r="I14" i="118" l="1"/>
  <c r="I13" i="118"/>
  <c r="I12" i="118"/>
  <c r="I11" i="118"/>
  <c r="I10" i="118"/>
  <c r="I9" i="118"/>
  <c r="I8" i="118"/>
  <c r="I7" i="118"/>
  <c r="AG19" i="119"/>
  <c r="AE19" i="119"/>
  <c r="AG20" i="119" s="1"/>
  <c r="AG21" i="119" s="1"/>
  <c r="AC19" i="119"/>
  <c r="AA19" i="119"/>
  <c r="AC20" i="119" s="1"/>
  <c r="AC21" i="119" s="1"/>
  <c r="Y19" i="119"/>
  <c r="W19" i="119"/>
  <c r="Y20" i="119" s="1"/>
  <c r="Y21" i="119" s="1"/>
  <c r="U19" i="119"/>
  <c r="S19" i="119"/>
  <c r="U20" i="119" s="1"/>
  <c r="U21" i="119" s="1"/>
  <c r="Q19" i="119"/>
  <c r="O19" i="119"/>
  <c r="Q20" i="119" s="1"/>
  <c r="Q21" i="119" s="1"/>
  <c r="M19" i="119"/>
  <c r="K19" i="119"/>
  <c r="M20" i="119" s="1"/>
  <c r="M21" i="119" s="1"/>
  <c r="I19" i="119"/>
  <c r="G19" i="119"/>
  <c r="I20" i="119" s="1"/>
  <c r="I21" i="119" s="1"/>
  <c r="E19" i="119"/>
  <c r="C19" i="119"/>
  <c r="E20" i="119" s="1"/>
  <c r="E21" i="119" s="1"/>
  <c r="N14" i="118"/>
  <c r="N13" i="118"/>
  <c r="N12" i="118"/>
  <c r="N11" i="118"/>
  <c r="N10" i="118"/>
  <c r="N9" i="118"/>
  <c r="N8" i="118"/>
  <c r="N7" i="118"/>
  <c r="I15" i="118" l="1"/>
  <c r="N15" i="118"/>
  <c r="A19" i="106" l="1"/>
  <c r="D9" i="115"/>
  <c r="E9" i="115"/>
  <c r="F9" i="115"/>
  <c r="G9" i="115"/>
  <c r="H9" i="115"/>
  <c r="I9" i="115"/>
  <c r="J9" i="115"/>
  <c r="C9" i="115"/>
  <c r="M7" i="42"/>
  <c r="M9" i="42"/>
  <c r="M10" i="42"/>
  <c r="M11" i="42"/>
  <c r="M12" i="42"/>
  <c r="M6" i="42"/>
  <c r="D9" i="79"/>
  <c r="D8" i="95"/>
  <c r="AB11" i="39"/>
  <c r="AC11" i="39"/>
  <c r="AG11" i="39"/>
  <c r="I24" i="39"/>
  <c r="I11" i="39"/>
  <c r="I7" i="39"/>
  <c r="AB33" i="39"/>
  <c r="AC33" i="39"/>
  <c r="AG33" i="39"/>
  <c r="K33" i="39"/>
  <c r="I33" i="39"/>
  <c r="AH34" i="39"/>
  <c r="AH35" i="39"/>
  <c r="AH36" i="39"/>
  <c r="AH37" i="39"/>
  <c r="AH38" i="39"/>
  <c r="AA34" i="39"/>
  <c r="AA35" i="39"/>
  <c r="AA36" i="39"/>
  <c r="AA37" i="39"/>
  <c r="AA38" i="39"/>
  <c r="Y34" i="39"/>
  <c r="Y35" i="39"/>
  <c r="Y36" i="39"/>
  <c r="Y37" i="39"/>
  <c r="Y38" i="39"/>
  <c r="W34" i="39"/>
  <c r="W35" i="39"/>
  <c r="W36" i="39"/>
  <c r="W37" i="39"/>
  <c r="W38" i="39"/>
  <c r="U34" i="39"/>
  <c r="U35" i="39"/>
  <c r="U36" i="39"/>
  <c r="U37" i="39"/>
  <c r="U38" i="39"/>
  <c r="AD38" i="39" s="1"/>
  <c r="AE38" i="39" s="1"/>
  <c r="AF38" i="39" s="1"/>
  <c r="S34" i="39"/>
  <c r="S35" i="39"/>
  <c r="S36" i="39"/>
  <c r="S37" i="39"/>
  <c r="S38" i="39"/>
  <c r="Q34" i="39"/>
  <c r="Q35" i="39"/>
  <c r="Q36" i="39"/>
  <c r="Q37" i="39"/>
  <c r="Q38" i="39"/>
  <c r="M35" i="39"/>
  <c r="AD35" i="39" s="1"/>
  <c r="AE35" i="39" s="1"/>
  <c r="AF35" i="39" s="1"/>
  <c r="M36" i="39"/>
  <c r="AD36" i="39" s="1"/>
  <c r="AE36" i="39" s="1"/>
  <c r="AF36" i="39" s="1"/>
  <c r="M37" i="39"/>
  <c r="AD37" i="39" s="1"/>
  <c r="AE37" i="39" s="1"/>
  <c r="AF37" i="39" s="1"/>
  <c r="M38" i="39"/>
  <c r="M39" i="39"/>
  <c r="M34" i="39"/>
  <c r="M33" i="39" s="1"/>
  <c r="O34" i="39"/>
  <c r="O35" i="39"/>
  <c r="O36" i="39"/>
  <c r="O37" i="39"/>
  <c r="O38" i="39"/>
  <c r="G17" i="112"/>
  <c r="D48" i="82"/>
  <c r="AD34" i="39" l="1"/>
  <c r="L7" i="114"/>
  <c r="L8" i="114" s="1"/>
  <c r="E73" i="82" s="1"/>
  <c r="AE34" i="39" l="1"/>
  <c r="G39" i="112"/>
  <c r="G38" i="112"/>
  <c r="G37" i="112"/>
  <c r="G36" i="112"/>
  <c r="G34" i="112"/>
  <c r="G33" i="112"/>
  <c r="G31" i="112"/>
  <c r="G30" i="112"/>
  <c r="G29" i="112"/>
  <c r="G28" i="112"/>
  <c r="G26" i="112"/>
  <c r="G25" i="112"/>
  <c r="G22" i="112"/>
  <c r="G21" i="112"/>
  <c r="G16" i="112"/>
  <c r="G14" i="112"/>
  <c r="G10" i="112"/>
  <c r="G9" i="112"/>
  <c r="B69" i="82"/>
  <c r="AF34" i="39" l="1"/>
  <c r="C47" i="82"/>
  <c r="G11" i="116" l="1"/>
  <c r="K18" i="39" l="1"/>
  <c r="C39" i="82" l="1"/>
  <c r="B29" i="82"/>
  <c r="C69" i="82"/>
  <c r="B77" i="82"/>
  <c r="AH31" i="39" l="1"/>
  <c r="AH23" i="39"/>
  <c r="AH22" i="39"/>
  <c r="AH21" i="39"/>
  <c r="AH20" i="39"/>
  <c r="AH19" i="39"/>
  <c r="AH18" i="39"/>
  <c r="AH17" i="39"/>
  <c r="O18" i="39"/>
  <c r="Q18" i="39"/>
  <c r="S18" i="39"/>
  <c r="U18" i="39"/>
  <c r="W18" i="39"/>
  <c r="Y18" i="39"/>
  <c r="AD18" i="39" l="1"/>
  <c r="G14" i="116"/>
  <c r="AE18" i="39" l="1"/>
  <c r="AF18" i="39" s="1"/>
  <c r="P22" i="108"/>
  <c r="Q22" i="108"/>
  <c r="E9" i="100"/>
  <c r="B39" i="82"/>
  <c r="F13" i="117" l="1"/>
  <c r="F12" i="117"/>
  <c r="F11" i="117"/>
  <c r="F10" i="117"/>
  <c r="F9" i="117"/>
  <c r="F8" i="117"/>
  <c r="W31" i="39"/>
  <c r="M23" i="39"/>
  <c r="O23" i="39"/>
  <c r="Q23" i="39"/>
  <c r="S23" i="39"/>
  <c r="U23" i="39"/>
  <c r="W23" i="39"/>
  <c r="Y23" i="39"/>
  <c r="AA23" i="39"/>
  <c r="M22" i="39"/>
  <c r="O22" i="39"/>
  <c r="Q22" i="39"/>
  <c r="S22" i="39"/>
  <c r="U22" i="39"/>
  <c r="W22" i="39"/>
  <c r="Y22" i="39"/>
  <c r="AA22" i="39"/>
  <c r="M21" i="39"/>
  <c r="O21" i="39"/>
  <c r="Q21" i="39"/>
  <c r="S21" i="39"/>
  <c r="U21" i="39"/>
  <c r="W21" i="39"/>
  <c r="Y21" i="39"/>
  <c r="AA21" i="39"/>
  <c r="M20" i="39"/>
  <c r="O20" i="39"/>
  <c r="Q20" i="39"/>
  <c r="S20" i="39"/>
  <c r="U20" i="39"/>
  <c r="W20" i="39"/>
  <c r="Y20" i="39"/>
  <c r="AA20" i="39"/>
  <c r="M19" i="39"/>
  <c r="O19" i="39"/>
  <c r="Q19" i="39"/>
  <c r="S19" i="39"/>
  <c r="U19" i="39"/>
  <c r="W19" i="39"/>
  <c r="Y19" i="39"/>
  <c r="AA19" i="39"/>
  <c r="K23" i="39"/>
  <c r="K22" i="39"/>
  <c r="K21" i="39"/>
  <c r="K20" i="39"/>
  <c r="K19" i="39"/>
  <c r="Q9" i="39"/>
  <c r="O9" i="39"/>
  <c r="M9" i="39"/>
  <c r="K9" i="39"/>
  <c r="Q8" i="39"/>
  <c r="O8" i="39"/>
  <c r="M8" i="39"/>
  <c r="K8" i="39"/>
  <c r="F14" i="117" l="1"/>
  <c r="F16" i="117" s="1"/>
  <c r="E43" i="82" s="1"/>
  <c r="AD21" i="39"/>
  <c r="AD22" i="39"/>
  <c r="AE22" i="39" s="1"/>
  <c r="AF22" i="39" s="1"/>
  <c r="AD23" i="39"/>
  <c r="AD20" i="39"/>
  <c r="AD19" i="39"/>
  <c r="A27" i="106"/>
  <c r="S8" i="39"/>
  <c r="E71" i="82"/>
  <c r="AE23" i="39" l="1"/>
  <c r="G27" i="112"/>
  <c r="AE21" i="39"/>
  <c r="AF21" i="39" s="1"/>
  <c r="G20" i="112"/>
  <c r="AE20" i="39"/>
  <c r="AF20" i="39" s="1"/>
  <c r="G13" i="112"/>
  <c r="AE19" i="39"/>
  <c r="AF19" i="39" s="1"/>
  <c r="R22" i="108"/>
  <c r="I19" i="113"/>
  <c r="E7" i="85"/>
  <c r="I9" i="37"/>
  <c r="I10" i="37"/>
  <c r="AF23" i="39" l="1"/>
  <c r="D40" i="112"/>
  <c r="F40" i="112"/>
  <c r="K29" i="39"/>
  <c r="K30" i="39"/>
  <c r="K31" i="39"/>
  <c r="M29" i="39"/>
  <c r="O29" i="39"/>
  <c r="Q29" i="39"/>
  <c r="K12" i="39"/>
  <c r="M12" i="39"/>
  <c r="O12" i="39"/>
  <c r="Q12" i="39"/>
  <c r="K13" i="39"/>
  <c r="M13" i="39"/>
  <c r="O13" i="39"/>
  <c r="Q13" i="39"/>
  <c r="K14" i="39"/>
  <c r="M14" i="39"/>
  <c r="O14" i="39"/>
  <c r="Q14" i="39"/>
  <c r="K15" i="39"/>
  <c r="M15" i="39"/>
  <c r="O15" i="39"/>
  <c r="Q15" i="39"/>
  <c r="K16" i="39"/>
  <c r="M16" i="39"/>
  <c r="O16" i="39"/>
  <c r="Q16" i="39"/>
  <c r="K17" i="39"/>
  <c r="M17" i="39"/>
  <c r="O17" i="39"/>
  <c r="Q17" i="39"/>
  <c r="Q11" i="39" l="1"/>
  <c r="O11" i="39"/>
  <c r="M11" i="39"/>
  <c r="K11" i="39"/>
  <c r="AH8" i="39"/>
  <c r="AH9" i="39"/>
  <c r="AH10" i="39"/>
  <c r="AH12" i="39"/>
  <c r="AH13" i="39"/>
  <c r="AH14" i="39"/>
  <c r="AH15" i="39"/>
  <c r="AH16" i="39"/>
  <c r="AH25" i="39"/>
  <c r="AH29" i="39"/>
  <c r="AH30" i="39"/>
  <c r="AH39" i="39"/>
  <c r="AH33" i="39" s="1"/>
  <c r="O39" i="39"/>
  <c r="O33" i="39" s="1"/>
  <c r="Q39" i="39"/>
  <c r="Q33" i="39" s="1"/>
  <c r="S39" i="39"/>
  <c r="S33" i="39" s="1"/>
  <c r="U39" i="39"/>
  <c r="U33" i="39" s="1"/>
  <c r="W39" i="39"/>
  <c r="W33" i="39" s="1"/>
  <c r="Y39" i="39"/>
  <c r="Y33" i="39" s="1"/>
  <c r="AA39" i="39"/>
  <c r="AA33" i="39" s="1"/>
  <c r="B44" i="82"/>
  <c r="AA31" i="39"/>
  <c r="M31" i="39"/>
  <c r="O31" i="39"/>
  <c r="Q31" i="39"/>
  <c r="S31" i="39"/>
  <c r="U31" i="39"/>
  <c r="Y31" i="39"/>
  <c r="S16" i="39"/>
  <c r="U16" i="39"/>
  <c r="W16" i="39"/>
  <c r="Y16" i="39"/>
  <c r="AA16" i="39"/>
  <c r="S17" i="39"/>
  <c r="U17" i="39"/>
  <c r="W17" i="39"/>
  <c r="Y17" i="39"/>
  <c r="AA17" i="39"/>
  <c r="S12" i="39"/>
  <c r="U12" i="39"/>
  <c r="W12" i="39"/>
  <c r="Y12" i="39"/>
  <c r="AA12" i="39"/>
  <c r="S13" i="39"/>
  <c r="U13" i="39"/>
  <c r="W13" i="39"/>
  <c r="Y13" i="39"/>
  <c r="AA13" i="39"/>
  <c r="S14" i="39"/>
  <c r="U14" i="39"/>
  <c r="W14" i="39"/>
  <c r="Y14" i="39"/>
  <c r="AA14" i="39"/>
  <c r="S15" i="39"/>
  <c r="U15" i="39"/>
  <c r="W15" i="39"/>
  <c r="Y15" i="39"/>
  <c r="AA15" i="39"/>
  <c r="S9" i="39"/>
  <c r="U9" i="39"/>
  <c r="W9" i="39"/>
  <c r="Y9" i="39"/>
  <c r="AA9" i="39"/>
  <c r="K10" i="39"/>
  <c r="M10" i="39"/>
  <c r="O10" i="39"/>
  <c r="Q10" i="39"/>
  <c r="S10" i="39"/>
  <c r="U10" i="39"/>
  <c r="W10" i="39"/>
  <c r="Y10" i="39"/>
  <c r="AA10" i="39"/>
  <c r="U8" i="39"/>
  <c r="W8" i="39"/>
  <c r="Y8" i="39"/>
  <c r="AA8" i="39"/>
  <c r="S29" i="39"/>
  <c r="U29" i="39"/>
  <c r="W29" i="39"/>
  <c r="Y29" i="39"/>
  <c r="AA29" i="39"/>
  <c r="M30" i="39"/>
  <c r="O30" i="39"/>
  <c r="Q30" i="39"/>
  <c r="S30" i="39"/>
  <c r="U30" i="39"/>
  <c r="W30" i="39"/>
  <c r="Y30" i="39"/>
  <c r="AA30" i="39"/>
  <c r="S25" i="39"/>
  <c r="U25" i="39"/>
  <c r="W25" i="39"/>
  <c r="Y25" i="39"/>
  <c r="AA25" i="39"/>
  <c r="E7" i="16"/>
  <c r="C44" i="82"/>
  <c r="B13" i="82"/>
  <c r="B24" i="82"/>
  <c r="B36" i="82"/>
  <c r="B47" i="82"/>
  <c r="B63" i="82"/>
  <c r="B67" i="82"/>
  <c r="F8" i="95"/>
  <c r="F10" i="95" s="1"/>
  <c r="F12" i="95" s="1"/>
  <c r="F13" i="95" s="1"/>
  <c r="F14" i="95" s="1"/>
  <c r="E10" i="95"/>
  <c r="E12" i="95" s="1"/>
  <c r="E13" i="95" s="1"/>
  <c r="E14" i="95" s="1"/>
  <c r="G8" i="95"/>
  <c r="G10" i="95" s="1"/>
  <c r="G12" i="95" s="1"/>
  <c r="G13" i="95" s="1"/>
  <c r="E9" i="79"/>
  <c r="F9" i="79"/>
  <c r="K9" i="37"/>
  <c r="L9" i="37" s="1"/>
  <c r="I8" i="37"/>
  <c r="K8" i="37" s="1"/>
  <c r="L8" i="37" s="1"/>
  <c r="I7" i="37"/>
  <c r="K7" i="37" s="1"/>
  <c r="L7" i="37" s="1"/>
  <c r="J17" i="11"/>
  <c r="K17" i="11" s="1"/>
  <c r="F7" i="97"/>
  <c r="F8" i="97"/>
  <c r="F9" i="97"/>
  <c r="F10" i="97"/>
  <c r="F11" i="97"/>
  <c r="F6" i="44"/>
  <c r="F7" i="44"/>
  <c r="F8" i="44"/>
  <c r="F9" i="44"/>
  <c r="F10" i="44"/>
  <c r="D13" i="66"/>
  <c r="D15" i="66" s="1"/>
  <c r="E56" i="82" s="1"/>
  <c r="E13" i="66"/>
  <c r="E15" i="66" s="1"/>
  <c r="E57" i="82" s="1"/>
  <c r="F13" i="66"/>
  <c r="F15" i="66" s="1"/>
  <c r="E58" i="82" s="1"/>
  <c r="E7" i="102"/>
  <c r="C19" i="110"/>
  <c r="E64" i="82" s="1"/>
  <c r="E6" i="16"/>
  <c r="E5" i="16"/>
  <c r="E8" i="16"/>
  <c r="E9" i="16"/>
  <c r="G9" i="64"/>
  <c r="I8" i="99"/>
  <c r="D13" i="82"/>
  <c r="D63" i="82"/>
  <c r="E8" i="102"/>
  <c r="E9" i="102"/>
  <c r="E10" i="102"/>
  <c r="E11" i="102"/>
  <c r="E12" i="102"/>
  <c r="E13" i="102"/>
  <c r="E14" i="102"/>
  <c r="E15" i="102"/>
  <c r="E16" i="102"/>
  <c r="I9" i="99"/>
  <c r="O6" i="42"/>
  <c r="D9" i="11"/>
  <c r="D13" i="11" s="1"/>
  <c r="D14" i="11" s="1"/>
  <c r="E9" i="11"/>
  <c r="F9" i="11"/>
  <c r="G9" i="11"/>
  <c r="H9" i="11"/>
  <c r="I9" i="11"/>
  <c r="C9" i="11"/>
  <c r="J16" i="11"/>
  <c r="K16" i="11" s="1"/>
  <c r="E12" i="11"/>
  <c r="F12" i="11"/>
  <c r="G12" i="11"/>
  <c r="H12" i="11"/>
  <c r="I12" i="11"/>
  <c r="J10" i="11"/>
  <c r="K10" i="11" s="1"/>
  <c r="J7" i="11"/>
  <c r="K7" i="11" s="1"/>
  <c r="D12" i="79"/>
  <c r="L25" i="79"/>
  <c r="D27" i="79"/>
  <c r="M23" i="111"/>
  <c r="K23" i="111"/>
  <c r="M19" i="111"/>
  <c r="K19" i="111"/>
  <c r="M15" i="111"/>
  <c r="M11" i="111"/>
  <c r="K15" i="111"/>
  <c r="K11" i="111"/>
  <c r="E80" i="82"/>
  <c r="D77" i="82"/>
  <c r="G77" i="82"/>
  <c r="E25" i="109"/>
  <c r="E24" i="109"/>
  <c r="E23" i="109"/>
  <c r="E22" i="109"/>
  <c r="E21" i="109"/>
  <c r="A21" i="109"/>
  <c r="A22" i="109" s="1"/>
  <c r="A23" i="109" s="1"/>
  <c r="A24" i="109" s="1"/>
  <c r="A25" i="109" s="1"/>
  <c r="E20" i="109"/>
  <c r="E8" i="109"/>
  <c r="E9" i="109"/>
  <c r="E10" i="109"/>
  <c r="E11" i="109"/>
  <c r="E12" i="109"/>
  <c r="A8" i="109"/>
  <c r="A9" i="109" s="1"/>
  <c r="A10" i="109" s="1"/>
  <c r="A11" i="109" s="1"/>
  <c r="A12" i="109" s="1"/>
  <c r="E7" i="109"/>
  <c r="G26" i="106"/>
  <c r="F26" i="106"/>
  <c r="G19" i="106"/>
  <c r="F19" i="106"/>
  <c r="A17" i="106"/>
  <c r="F9" i="106"/>
  <c r="G9" i="106"/>
  <c r="C23" i="88"/>
  <c r="C25" i="88" s="1"/>
  <c r="A8" i="88"/>
  <c r="A9" i="88" s="1"/>
  <c r="A10" i="88" s="1"/>
  <c r="A11" i="88" s="1"/>
  <c r="A12" i="88" s="1"/>
  <c r="A13" i="88" s="1"/>
  <c r="A14" i="88" s="1"/>
  <c r="A15" i="88" s="1"/>
  <c r="A16" i="88" s="1"/>
  <c r="A17" i="88" s="1"/>
  <c r="A18" i="88" s="1"/>
  <c r="A19" i="88" s="1"/>
  <c r="A20" i="88" s="1"/>
  <c r="A21" i="88" s="1"/>
  <c r="A22" i="88" s="1"/>
  <c r="D8" i="90"/>
  <c r="D10" i="90" s="1"/>
  <c r="E52" i="82" s="1"/>
  <c r="C8" i="90"/>
  <c r="D8" i="105"/>
  <c r="D9" i="105"/>
  <c r="D10" i="105"/>
  <c r="D11" i="105"/>
  <c r="D12" i="105"/>
  <c r="A8" i="105"/>
  <c r="A9" i="105" s="1"/>
  <c r="A10" i="105" s="1"/>
  <c r="A11" i="105" s="1"/>
  <c r="A12" i="105" s="1"/>
  <c r="D7" i="105"/>
  <c r="C13" i="105"/>
  <c r="C8" i="83"/>
  <c r="C10" i="83" s="1"/>
  <c r="E49" i="82" s="1"/>
  <c r="F9" i="103"/>
  <c r="F10" i="103"/>
  <c r="F11" i="103"/>
  <c r="F12" i="103"/>
  <c r="F13" i="103"/>
  <c r="F14" i="103"/>
  <c r="F15" i="103"/>
  <c r="F16" i="103"/>
  <c r="F17" i="103"/>
  <c r="F18" i="103"/>
  <c r="F19" i="103"/>
  <c r="F20" i="103"/>
  <c r="F21" i="103"/>
  <c r="F22" i="103"/>
  <c r="F23" i="103"/>
  <c r="F24" i="103"/>
  <c r="F25" i="103"/>
  <c r="F26" i="103"/>
  <c r="F8" i="103"/>
  <c r="C27" i="103"/>
  <c r="A9" i="103"/>
  <c r="A10" i="103"/>
  <c r="A11" i="103" s="1"/>
  <c r="A12" i="103" s="1"/>
  <c r="A13" i="103" s="1"/>
  <c r="A14" i="103" s="1"/>
  <c r="A15" i="103" s="1"/>
  <c r="A16" i="103" s="1"/>
  <c r="A17" i="103" s="1"/>
  <c r="A18" i="103" s="1"/>
  <c r="A19" i="103" s="1"/>
  <c r="A20" i="103" s="1"/>
  <c r="A21" i="103" s="1"/>
  <c r="A22" i="103" s="1"/>
  <c r="A23" i="103" s="1"/>
  <c r="A24" i="103" s="1"/>
  <c r="A25" i="103" s="1"/>
  <c r="A26" i="103" s="1"/>
  <c r="D9" i="64"/>
  <c r="H6" i="64"/>
  <c r="A8" i="102"/>
  <c r="A9" i="102"/>
  <c r="A10" i="102" s="1"/>
  <c r="A11" i="102" s="1"/>
  <c r="A12" i="102" s="1"/>
  <c r="A13" i="102" s="1"/>
  <c r="A14" i="102" s="1"/>
  <c r="A15" i="102" s="1"/>
  <c r="A16" i="102" s="1"/>
  <c r="C8" i="43"/>
  <c r="C10" i="43" s="1"/>
  <c r="E61" i="82" s="1"/>
  <c r="C7" i="67"/>
  <c r="E6" i="67"/>
  <c r="A8" i="100"/>
  <c r="A9" i="100" s="1"/>
  <c r="E8" i="100"/>
  <c r="E7" i="100"/>
  <c r="E10" i="100" s="1"/>
  <c r="E12" i="100" s="1"/>
  <c r="E59" i="82" s="1"/>
  <c r="A9" i="66"/>
  <c r="C10" i="99"/>
  <c r="D10" i="99"/>
  <c r="E10" i="99"/>
  <c r="G10" i="99"/>
  <c r="H10" i="99"/>
  <c r="A9" i="99"/>
  <c r="F11" i="98"/>
  <c r="F10" i="98"/>
  <c r="F9" i="98"/>
  <c r="F8" i="98"/>
  <c r="F7" i="98"/>
  <c r="O7" i="42"/>
  <c r="O8" i="42"/>
  <c r="O9" i="42"/>
  <c r="O10" i="42"/>
  <c r="O11" i="42"/>
  <c r="O12" i="42"/>
  <c r="F7" i="89"/>
  <c r="C7" i="86"/>
  <c r="F8" i="33"/>
  <c r="G8" i="33" s="1"/>
  <c r="F9" i="33"/>
  <c r="G9" i="33" s="1"/>
  <c r="F10" i="33"/>
  <c r="G10" i="33" s="1"/>
  <c r="F11" i="33"/>
  <c r="G11" i="33" s="1"/>
  <c r="G12" i="33"/>
  <c r="F13" i="33"/>
  <c r="G13" i="33" s="1"/>
  <c r="F14" i="33"/>
  <c r="G14" i="33" s="1"/>
  <c r="F7" i="33"/>
  <c r="G7" i="33" s="1"/>
  <c r="D15" i="33"/>
  <c r="F7" i="15"/>
  <c r="K7" i="15" s="1"/>
  <c r="I6" i="37"/>
  <c r="K6" i="37" s="1"/>
  <c r="L6" i="37" s="1"/>
  <c r="I11" i="37"/>
  <c r="K11" i="37" s="1"/>
  <c r="L11" i="37" s="1"/>
  <c r="I12" i="37"/>
  <c r="K12" i="37" s="1"/>
  <c r="L12" i="37" s="1"/>
  <c r="L6" i="41"/>
  <c r="M6" i="41" s="1"/>
  <c r="M9" i="41" s="1"/>
  <c r="M10" i="41" s="1"/>
  <c r="J8" i="96"/>
  <c r="J9" i="96" s="1"/>
  <c r="I8" i="96"/>
  <c r="I9" i="96" s="1"/>
  <c r="I10" i="96" s="1"/>
  <c r="H8" i="96"/>
  <c r="H9" i="96" s="1"/>
  <c r="H10" i="96" s="1"/>
  <c r="G8" i="96"/>
  <c r="G9" i="96" s="1"/>
  <c r="G10" i="96" s="1"/>
  <c r="F8" i="96"/>
  <c r="F9" i="96" s="1"/>
  <c r="F10" i="96" s="1"/>
  <c r="E8" i="96"/>
  <c r="E9" i="96" s="1"/>
  <c r="D8" i="96"/>
  <c r="K8" i="96" s="1"/>
  <c r="L8" i="96" s="1"/>
  <c r="C8" i="96"/>
  <c r="E12" i="79"/>
  <c r="F12" i="79"/>
  <c r="G12" i="79"/>
  <c r="H12" i="79"/>
  <c r="I12" i="79"/>
  <c r="J12" i="79"/>
  <c r="K12" i="79"/>
  <c r="G9" i="79"/>
  <c r="H9" i="79"/>
  <c r="I9" i="79"/>
  <c r="I15" i="79"/>
  <c r="I24" i="79"/>
  <c r="I27" i="79"/>
  <c r="J9" i="79"/>
  <c r="K9" i="79"/>
  <c r="D10" i="95"/>
  <c r="D12" i="95" s="1"/>
  <c r="L6" i="95"/>
  <c r="K8" i="95"/>
  <c r="K10" i="95" s="1"/>
  <c r="K12" i="95"/>
  <c r="K13" i="95" s="1"/>
  <c r="J8" i="95"/>
  <c r="J10" i="95" s="1"/>
  <c r="J12" i="95" s="1"/>
  <c r="I8" i="95"/>
  <c r="I10" i="95" s="1"/>
  <c r="I12" i="95" s="1"/>
  <c r="E84" i="82"/>
  <c r="E85" i="82"/>
  <c r="E86" i="82"/>
  <c r="E87" i="82"/>
  <c r="E92" i="82" s="1"/>
  <c r="E88" i="82" s="1"/>
  <c r="AB24" i="39"/>
  <c r="AC24" i="39"/>
  <c r="AG24" i="39"/>
  <c r="AB7" i="39"/>
  <c r="AC7" i="39"/>
  <c r="AG7" i="39"/>
  <c r="C88" i="82"/>
  <c r="D88" i="82"/>
  <c r="G88" i="82"/>
  <c r="B88" i="82"/>
  <c r="B83" i="82"/>
  <c r="C67" i="82"/>
  <c r="D67" i="82"/>
  <c r="G67" i="82"/>
  <c r="C63" i="82"/>
  <c r="D47" i="82"/>
  <c r="G48" i="82"/>
  <c r="G47" i="82" s="1"/>
  <c r="D44" i="82"/>
  <c r="G44" i="82"/>
  <c r="D39" i="82"/>
  <c r="G39" i="82"/>
  <c r="C36" i="82"/>
  <c r="G36" i="82"/>
  <c r="D69" i="82"/>
  <c r="C83" i="82"/>
  <c r="D83" i="82"/>
  <c r="G83" i="82"/>
  <c r="D52" i="69"/>
  <c r="D44" i="69"/>
  <c r="D47" i="69" s="1"/>
  <c r="D40" i="69"/>
  <c r="D43" i="69" s="1"/>
  <c r="D33" i="69"/>
  <c r="D36" i="69" s="1"/>
  <c r="D29" i="69"/>
  <c r="D32" i="69" s="1"/>
  <c r="D24" i="69"/>
  <c r="D26" i="69" s="1"/>
  <c r="D28" i="69" s="1"/>
  <c r="D17" i="69"/>
  <c r="D20" i="69" s="1"/>
  <c r="D13" i="69"/>
  <c r="D16" i="69" s="1"/>
  <c r="D8" i="69"/>
  <c r="D10" i="69"/>
  <c r="D12" i="69" s="1"/>
  <c r="F13" i="89"/>
  <c r="F14" i="89"/>
  <c r="F15" i="89"/>
  <c r="F16" i="89"/>
  <c r="F17" i="89"/>
  <c r="F8" i="89"/>
  <c r="F9" i="89"/>
  <c r="F10" i="89"/>
  <c r="F11" i="89"/>
  <c r="F12" i="89"/>
  <c r="F18" i="89"/>
  <c r="F9" i="15"/>
  <c r="M9" i="15" s="1"/>
  <c r="D6" i="86"/>
  <c r="D7" i="86" s="1"/>
  <c r="D9" i="86" s="1"/>
  <c r="E34" i="82" s="1"/>
  <c r="C29" i="82"/>
  <c r="G29" i="82"/>
  <c r="C24" i="82"/>
  <c r="D24" i="82"/>
  <c r="G24" i="82"/>
  <c r="I13" i="11"/>
  <c r="I14" i="11" s="1"/>
  <c r="F13" i="11"/>
  <c r="E13" i="11"/>
  <c r="E14" i="11" s="1"/>
  <c r="H13" i="11"/>
  <c r="H14" i="11" s="1"/>
  <c r="G13" i="11"/>
  <c r="G14" i="11" s="1"/>
  <c r="L26" i="79"/>
  <c r="M26" i="79" s="1"/>
  <c r="R13" i="15"/>
  <c r="F12" i="15"/>
  <c r="M12" i="15" s="1"/>
  <c r="H13" i="15"/>
  <c r="I13" i="15"/>
  <c r="J13" i="15"/>
  <c r="G13" i="15"/>
  <c r="M25" i="79"/>
  <c r="L22" i="79"/>
  <c r="M22" i="79" s="1"/>
  <c r="L10" i="79"/>
  <c r="M10" i="79" s="1"/>
  <c r="F8" i="15"/>
  <c r="K8" i="15" s="1"/>
  <c r="F10" i="15"/>
  <c r="L10" i="15" s="1"/>
  <c r="F11" i="15"/>
  <c r="L11" i="15" s="1"/>
  <c r="L21" i="79"/>
  <c r="M21" i="79" s="1"/>
  <c r="L13" i="79"/>
  <c r="M13" i="79" s="1"/>
  <c r="L7" i="79"/>
  <c r="M7" i="79" s="1"/>
  <c r="L28" i="79"/>
  <c r="M28" i="79" s="1"/>
  <c r="K27" i="79"/>
  <c r="J27" i="79"/>
  <c r="H27" i="79"/>
  <c r="G27" i="79"/>
  <c r="F27" i="79"/>
  <c r="E27" i="79"/>
  <c r="K24" i="79"/>
  <c r="J24" i="79"/>
  <c r="H24" i="79"/>
  <c r="G24" i="79"/>
  <c r="F24" i="79"/>
  <c r="E24" i="79"/>
  <c r="D24" i="79"/>
  <c r="K15" i="79"/>
  <c r="K16" i="79" s="1"/>
  <c r="J15" i="79"/>
  <c r="J16" i="79"/>
  <c r="J17" i="79" s="1"/>
  <c r="J19" i="79" s="1"/>
  <c r="H15" i="79"/>
  <c r="H16" i="79"/>
  <c r="H17" i="79" s="1"/>
  <c r="H19" i="79" s="1"/>
  <c r="G15" i="79"/>
  <c r="G16" i="79" s="1"/>
  <c r="F15" i="79"/>
  <c r="E15" i="79"/>
  <c r="E16" i="79"/>
  <c r="D15" i="79"/>
  <c r="D16" i="79" s="1"/>
  <c r="C9" i="64"/>
  <c r="E9" i="64"/>
  <c r="F9" i="64"/>
  <c r="D9" i="41"/>
  <c r="D15" i="41"/>
  <c r="D16" i="41" s="1"/>
  <c r="E15" i="41"/>
  <c r="E16" i="41" s="1"/>
  <c r="E17" i="41" s="1"/>
  <c r="F15" i="41"/>
  <c r="F16" i="41" s="1"/>
  <c r="G15" i="41"/>
  <c r="H15" i="41"/>
  <c r="H16" i="41" s="1"/>
  <c r="I15" i="41"/>
  <c r="I16" i="41" s="1"/>
  <c r="I17" i="41" s="1"/>
  <c r="J15" i="41"/>
  <c r="J16" i="41" s="1"/>
  <c r="J17" i="41" s="1"/>
  <c r="K15" i="41"/>
  <c r="K16" i="41" s="1"/>
  <c r="E9" i="41"/>
  <c r="E10" i="41" s="1"/>
  <c r="E12" i="41" s="1"/>
  <c r="F9" i="41"/>
  <c r="G9" i="41"/>
  <c r="G10" i="41" s="1"/>
  <c r="G12" i="41" s="1"/>
  <c r="H9" i="41"/>
  <c r="H10" i="41" s="1"/>
  <c r="I9" i="41"/>
  <c r="I10" i="41" s="1"/>
  <c r="I12" i="41" s="1"/>
  <c r="I18" i="41" s="1"/>
  <c r="J9" i="41"/>
  <c r="K9" i="41"/>
  <c r="K10" i="41" s="1"/>
  <c r="K10" i="37"/>
  <c r="H7" i="64"/>
  <c r="A6" i="16"/>
  <c r="A7" i="16" s="1"/>
  <c r="A8" i="16" s="1"/>
  <c r="M15" i="41"/>
  <c r="M16" i="41" s="1"/>
  <c r="E10" i="96"/>
  <c r="H14" i="95"/>
  <c r="F10" i="99"/>
  <c r="F16" i="79"/>
  <c r="J10" i="41"/>
  <c r="J12" i="41" s="1"/>
  <c r="G16" i="41"/>
  <c r="G17" i="41" s="1"/>
  <c r="C9" i="96"/>
  <c r="C10" i="96" s="1"/>
  <c r="D22" i="82" l="1"/>
  <c r="D23" i="82"/>
  <c r="D19" i="82"/>
  <c r="D20" i="82"/>
  <c r="D21" i="82"/>
  <c r="B23" i="82"/>
  <c r="B19" i="82"/>
  <c r="B22" i="82"/>
  <c r="B20" i="82"/>
  <c r="B21" i="82"/>
  <c r="J9" i="11"/>
  <c r="K9" i="11" s="1"/>
  <c r="D10" i="41"/>
  <c r="D12" i="41" s="1"/>
  <c r="L9" i="41"/>
  <c r="M6" i="95"/>
  <c r="M8" i="95" s="1"/>
  <c r="L8" i="95"/>
  <c r="AH11" i="39"/>
  <c r="Y11" i="39"/>
  <c r="AA11" i="39"/>
  <c r="W11" i="39"/>
  <c r="U11" i="39"/>
  <c r="S11" i="39"/>
  <c r="H9" i="64"/>
  <c r="H11" i="64" s="1"/>
  <c r="E65" i="82" s="1"/>
  <c r="E63" i="82" s="1"/>
  <c r="H15" i="11"/>
  <c r="H18" i="11" s="1"/>
  <c r="AD8" i="39"/>
  <c r="G6" i="112" s="1"/>
  <c r="D13" i="105"/>
  <c r="D15" i="105" s="1"/>
  <c r="E50" i="82" s="1"/>
  <c r="C66" i="82"/>
  <c r="U7" i="39"/>
  <c r="AB32" i="39"/>
  <c r="AB40" i="39" s="1"/>
  <c r="M7" i="15"/>
  <c r="N9" i="15"/>
  <c r="L9" i="15"/>
  <c r="AD39" i="39"/>
  <c r="AC32" i="39"/>
  <c r="AC40" i="39" s="1"/>
  <c r="S7" i="39"/>
  <c r="AH7" i="39"/>
  <c r="N8" i="15"/>
  <c r="E15" i="11"/>
  <c r="E18" i="11" s="1"/>
  <c r="J10" i="96"/>
  <c r="N11" i="15"/>
  <c r="H12" i="41"/>
  <c r="L27" i="79"/>
  <c r="M27" i="79" s="1"/>
  <c r="I15" i="11"/>
  <c r="I18" i="11" s="1"/>
  <c r="L12" i="79"/>
  <c r="M12" i="79" s="1"/>
  <c r="AG32" i="39"/>
  <c r="AG40" i="39" s="1"/>
  <c r="K17" i="41"/>
  <c r="F17" i="79"/>
  <c r="F19" i="79" s="1"/>
  <c r="L24" i="79"/>
  <c r="M24" i="79" s="1"/>
  <c r="M24" i="111"/>
  <c r="J12" i="11"/>
  <c r="K12" i="11" s="1"/>
  <c r="F19" i="89"/>
  <c r="F21" i="89" s="1"/>
  <c r="E35" i="82" s="1"/>
  <c r="F12" i="98"/>
  <c r="F14" i="98" s="1"/>
  <c r="E41" i="82" s="1"/>
  <c r="E8" i="85"/>
  <c r="E10" i="85" s="1"/>
  <c r="E55" i="82" s="1"/>
  <c r="F27" i="103"/>
  <c r="F29" i="103" s="1"/>
  <c r="E68" i="82" s="1"/>
  <c r="E67" i="82" s="1"/>
  <c r="I10" i="99"/>
  <c r="I12" i="99" s="1"/>
  <c r="E45" i="82" s="1"/>
  <c r="E44" i="82" s="1"/>
  <c r="G17" i="79"/>
  <c r="G19" i="79" s="1"/>
  <c r="E18" i="41"/>
  <c r="N10" i="15"/>
  <c r="K9" i="15"/>
  <c r="E7" i="67"/>
  <c r="E9" i="67" s="1"/>
  <c r="E60" i="82" s="1"/>
  <c r="Y7" i="39"/>
  <c r="K7" i="39"/>
  <c r="O24" i="39"/>
  <c r="M7" i="39"/>
  <c r="W7" i="39"/>
  <c r="B66" i="82"/>
  <c r="D66" i="82"/>
  <c r="F15" i="33"/>
  <c r="C13" i="11"/>
  <c r="J13" i="11" s="1"/>
  <c r="K13" i="11" s="1"/>
  <c r="K11" i="15"/>
  <c r="M11" i="15"/>
  <c r="G14" i="95"/>
  <c r="M24" i="39"/>
  <c r="AD29" i="39"/>
  <c r="Y24" i="39"/>
  <c r="Q24" i="39"/>
  <c r="U24" i="39"/>
  <c r="AA24" i="39"/>
  <c r="K24" i="39"/>
  <c r="S24" i="39"/>
  <c r="W24" i="39"/>
  <c r="AD10" i="39"/>
  <c r="G15" i="112" s="1"/>
  <c r="AA7" i="39"/>
  <c r="E83" i="82"/>
  <c r="I32" i="39"/>
  <c r="AD12" i="39"/>
  <c r="Q7" i="39"/>
  <c r="J18" i="41"/>
  <c r="D21" i="69"/>
  <c r="D37" i="69"/>
  <c r="D48" i="69"/>
  <c r="L10" i="37"/>
  <c r="L13" i="37" s="1"/>
  <c r="L15" i="37" s="1"/>
  <c r="E30" i="82" s="1"/>
  <c r="K13" i="37"/>
  <c r="F20" i="79"/>
  <c r="F29" i="79" s="1"/>
  <c r="J13" i="95"/>
  <c r="J14" i="95" s="1"/>
  <c r="J20" i="79"/>
  <c r="J29" i="79"/>
  <c r="G18" i="41"/>
  <c r="L16" i="41"/>
  <c r="D17" i="41"/>
  <c r="G15" i="33"/>
  <c r="G17" i="33" s="1"/>
  <c r="E33" i="82" s="1"/>
  <c r="O13" i="42"/>
  <c r="O15" i="42" s="1"/>
  <c r="E38" i="82" s="1"/>
  <c r="E36" i="82" s="1"/>
  <c r="L12" i="95"/>
  <c r="E13" i="109"/>
  <c r="E15" i="109" s="1"/>
  <c r="L12" i="15"/>
  <c r="L15" i="41"/>
  <c r="D15" i="11"/>
  <c r="K10" i="15"/>
  <c r="K14" i="95"/>
  <c r="D9" i="96"/>
  <c r="D10" i="96" s="1"/>
  <c r="H17" i="41"/>
  <c r="G20" i="79"/>
  <c r="G29" i="79" s="1"/>
  <c r="K12" i="41"/>
  <c r="K12" i="15"/>
  <c r="E17" i="79"/>
  <c r="E19" i="79" s="1"/>
  <c r="L8" i="15"/>
  <c r="M8" i="15"/>
  <c r="I13" i="95"/>
  <c r="I14" i="95" s="1"/>
  <c r="I16" i="79"/>
  <c r="I17" i="79"/>
  <c r="I19" i="79" s="1"/>
  <c r="H20" i="79"/>
  <c r="H29" i="79" s="1"/>
  <c r="F11" i="44"/>
  <c r="F13" i="44" s="1"/>
  <c r="E42" i="82" s="1"/>
  <c r="K17" i="79"/>
  <c r="K19" i="79" s="1"/>
  <c r="F17" i="41"/>
  <c r="M10" i="15"/>
  <c r="F10" i="41"/>
  <c r="F12" i="41" s="1"/>
  <c r="F18" i="41" s="1"/>
  <c r="D17" i="79"/>
  <c r="D19" i="79" s="1"/>
  <c r="N12" i="15"/>
  <c r="F14" i="11"/>
  <c r="F15" i="11"/>
  <c r="F18" i="11" s="1"/>
  <c r="L10" i="95"/>
  <c r="M10" i="95" s="1"/>
  <c r="G15" i="11"/>
  <c r="G18" i="11" s="1"/>
  <c r="D13" i="95"/>
  <c r="D14" i="95" s="1"/>
  <c r="L7" i="15"/>
  <c r="N7" i="15"/>
  <c r="E17" i="102"/>
  <c r="E19" i="102" s="1"/>
  <c r="E62" i="82" s="1"/>
  <c r="AD30" i="39"/>
  <c r="AD13" i="39"/>
  <c r="AD31" i="39"/>
  <c r="AE31" i="39" s="1"/>
  <c r="AF31" i="39" s="1"/>
  <c r="AH24" i="39"/>
  <c r="E26" i="109"/>
  <c r="E28" i="109" s="1"/>
  <c r="E79" i="82" s="1"/>
  <c r="F12" i="97"/>
  <c r="F14" i="97" s="1"/>
  <c r="E40" i="82" s="1"/>
  <c r="AD25" i="39"/>
  <c r="G35" i="112" s="1"/>
  <c r="AD9" i="39"/>
  <c r="AD14" i="39"/>
  <c r="AE14" i="39" s="1"/>
  <c r="AF14" i="39" s="1"/>
  <c r="AD16" i="39"/>
  <c r="K24" i="111"/>
  <c r="E10" i="16"/>
  <c r="E12" i="16" s="1"/>
  <c r="E70" i="82" s="1"/>
  <c r="L9" i="79"/>
  <c r="AD15" i="39"/>
  <c r="AE15" i="39" s="1"/>
  <c r="AF15" i="39" s="1"/>
  <c r="AD17" i="39"/>
  <c r="AE17" i="39" s="1"/>
  <c r="AF17" i="39" s="1"/>
  <c r="D18" i="82" l="1"/>
  <c r="D12" i="82" s="1"/>
  <c r="D11" i="82" s="1"/>
  <c r="D74" i="82" s="1"/>
  <c r="B18" i="82"/>
  <c r="O9" i="15"/>
  <c r="Q9" i="15" s="1"/>
  <c r="S9" i="15" s="1"/>
  <c r="G12" i="112"/>
  <c r="AD11" i="39"/>
  <c r="C14" i="11"/>
  <c r="C15" i="11" s="1"/>
  <c r="C18" i="11" s="1"/>
  <c r="AE39" i="39"/>
  <c r="AE33" i="39" s="1"/>
  <c r="AD33" i="39"/>
  <c r="AE29" i="39"/>
  <c r="AF29" i="39" s="1"/>
  <c r="G32" i="112"/>
  <c r="AE30" i="39"/>
  <c r="AF30" i="39" s="1"/>
  <c r="AE13" i="39"/>
  <c r="G11" i="112"/>
  <c r="AE9" i="39"/>
  <c r="AF9" i="39" s="1"/>
  <c r="G7" i="112"/>
  <c r="AE16" i="39"/>
  <c r="AF16" i="39" s="1"/>
  <c r="AE10" i="39"/>
  <c r="AF10" i="39" s="1"/>
  <c r="K18" i="41"/>
  <c r="K10" i="96"/>
  <c r="L10" i="96" s="1"/>
  <c r="L12" i="96" s="1"/>
  <c r="E28" i="82" s="1"/>
  <c r="H18" i="41"/>
  <c r="L17" i="41"/>
  <c r="M17" i="41" s="1"/>
  <c r="AD7" i="39"/>
  <c r="AD24" i="39"/>
  <c r="AE12" i="39"/>
  <c r="AE11" i="39" s="1"/>
  <c r="S32" i="39"/>
  <c r="S40" i="39" s="1"/>
  <c r="AH32" i="39"/>
  <c r="AH40" i="39" s="1"/>
  <c r="I46" i="39" s="1"/>
  <c r="E16" i="82" s="1"/>
  <c r="M32" i="39"/>
  <c r="M40" i="39" s="1"/>
  <c r="K32" i="39"/>
  <c r="K40" i="39" s="1"/>
  <c r="O8" i="15"/>
  <c r="Q8" i="15" s="1"/>
  <c r="S8" i="15" s="1"/>
  <c r="K13" i="15"/>
  <c r="Y32" i="39"/>
  <c r="Y40" i="39" s="1"/>
  <c r="AF39" i="39"/>
  <c r="Q32" i="39"/>
  <c r="Q40" i="39" s="1"/>
  <c r="E39" i="82"/>
  <c r="O7" i="15"/>
  <c r="Q7" i="15" s="1"/>
  <c r="O11" i="15"/>
  <c r="Q11" i="15" s="1"/>
  <c r="S11" i="15" s="1"/>
  <c r="U32" i="39"/>
  <c r="U40" i="39" s="1"/>
  <c r="W32" i="39"/>
  <c r="W40" i="39" s="1"/>
  <c r="AA32" i="39"/>
  <c r="AA40" i="39" s="1"/>
  <c r="I44" i="39"/>
  <c r="E14" i="82" s="1"/>
  <c r="I40" i="39"/>
  <c r="E69" i="82"/>
  <c r="E66" i="82" s="1"/>
  <c r="E31" i="109"/>
  <c r="E78" i="82"/>
  <c r="E77" i="82" s="1"/>
  <c r="D18" i="41"/>
  <c r="L19" i="79"/>
  <c r="M19" i="79" s="1"/>
  <c r="D20" i="79"/>
  <c r="D29" i="79" s="1"/>
  <c r="E20" i="79"/>
  <c r="E29" i="79" s="1"/>
  <c r="O10" i="15"/>
  <c r="Q10" i="15" s="1"/>
  <c r="S10" i="15" s="1"/>
  <c r="L10" i="41"/>
  <c r="M12" i="95"/>
  <c r="L13" i="95"/>
  <c r="L14" i="95" s="1"/>
  <c r="K9" i="96"/>
  <c r="L9" i="96" s="1"/>
  <c r="D54" i="69"/>
  <c r="D56" i="69" s="1"/>
  <c r="E51" i="82" s="1"/>
  <c r="AE25" i="39"/>
  <c r="AF13" i="39"/>
  <c r="N13" i="15"/>
  <c r="O12" i="15"/>
  <c r="Q12" i="15" s="1"/>
  <c r="S12" i="15" s="1"/>
  <c r="I20" i="79"/>
  <c r="I29" i="79" s="1"/>
  <c r="M9" i="79"/>
  <c r="L20" i="79"/>
  <c r="L29" i="79" s="1"/>
  <c r="L13" i="15"/>
  <c r="K20" i="79"/>
  <c r="K29" i="79" s="1"/>
  <c r="M13" i="15"/>
  <c r="D18" i="11"/>
  <c r="L12" i="41"/>
  <c r="D76" i="82" l="1"/>
  <c r="D75" i="82" s="1"/>
  <c r="B12" i="82"/>
  <c r="B11" i="82" s="1"/>
  <c r="B74" i="82" s="1"/>
  <c r="B76" i="82" s="1"/>
  <c r="B75" i="82" s="1"/>
  <c r="J14" i="11"/>
  <c r="K14" i="11" s="1"/>
  <c r="J15" i="11"/>
  <c r="J18" i="11" s="1"/>
  <c r="AE24" i="39"/>
  <c r="AF33" i="39"/>
  <c r="I47" i="39" s="1"/>
  <c r="E17" i="82" s="1"/>
  <c r="G40" i="112"/>
  <c r="E40" i="112"/>
  <c r="AF12" i="39"/>
  <c r="AF11" i="39" s="1"/>
  <c r="E48" i="82"/>
  <c r="E47" i="82" s="1"/>
  <c r="M13" i="95"/>
  <c r="M14" i="95" s="1"/>
  <c r="M16" i="95" s="1"/>
  <c r="E25" i="82" s="1"/>
  <c r="O13" i="15"/>
  <c r="M20" i="79"/>
  <c r="M29" i="79" s="1"/>
  <c r="M31" i="79" s="1"/>
  <c r="E26" i="82" s="1"/>
  <c r="AF25" i="39"/>
  <c r="AF24" i="39" s="1"/>
  <c r="L18" i="41"/>
  <c r="M18" i="41" s="1"/>
  <c r="M20" i="41" s="1"/>
  <c r="E27" i="82" s="1"/>
  <c r="M12" i="41"/>
  <c r="S7" i="15"/>
  <c r="S13" i="15" s="1"/>
  <c r="S15" i="15" s="1"/>
  <c r="E31" i="82" s="1"/>
  <c r="Q13" i="15"/>
  <c r="K15" i="11" l="1"/>
  <c r="K18" i="11" s="1"/>
  <c r="K20" i="11" s="1"/>
  <c r="E32" i="82" s="1"/>
  <c r="E29" i="82" s="1"/>
  <c r="E24" i="82"/>
  <c r="O7" i="39"/>
  <c r="O32" i="39" s="1"/>
  <c r="O40" i="39" s="1"/>
  <c r="AD32" i="39"/>
  <c r="I45" i="39" l="1"/>
  <c r="AD40" i="39"/>
  <c r="AE8" i="39"/>
  <c r="AE7" i="39" s="1"/>
  <c r="AF8" i="39" l="1"/>
  <c r="AF7" i="39" s="1"/>
  <c r="AF32" i="39" s="1"/>
  <c r="AF40" i="39" s="1"/>
  <c r="AC43" i="39" s="1"/>
  <c r="AE32" i="39"/>
  <c r="AE40" i="39" s="1"/>
  <c r="E13" i="82" l="1"/>
  <c r="E22" i="82" l="1"/>
  <c r="E21" i="82"/>
  <c r="E20" i="82"/>
  <c r="E19" i="82"/>
  <c r="E23" i="82"/>
  <c r="G13" i="82"/>
  <c r="G22" i="82" l="1"/>
  <c r="G21" i="82"/>
  <c r="G23" i="82"/>
  <c r="G20" i="82"/>
  <c r="G19" i="82"/>
  <c r="E18" i="82"/>
  <c r="E12" i="82" s="1"/>
  <c r="C22" i="82"/>
  <c r="G18" i="82" l="1"/>
  <c r="G12" i="82" s="1"/>
  <c r="G11" i="82" s="1"/>
  <c r="G74" i="82" s="1"/>
  <c r="G76" i="82" s="1"/>
  <c r="G75" i="82" s="1"/>
  <c r="E11" i="82"/>
  <c r="E74" i="82" s="1"/>
  <c r="E76" i="82" s="1"/>
  <c r="E75" i="82" s="1"/>
  <c r="C20" i="82"/>
  <c r="C21" i="82"/>
  <c r="C19" i="82"/>
  <c r="C23" i="82"/>
  <c r="C18" i="82" l="1"/>
  <c r="C12" i="82" s="1"/>
  <c r="C11" i="82" s="1"/>
  <c r="C74" i="82" s="1"/>
  <c r="C76" i="82" s="1"/>
  <c r="C75" i="82" s="1"/>
</calcChain>
</file>

<file path=xl/sharedStrings.xml><?xml version="1.0" encoding="utf-8"?>
<sst xmlns="http://schemas.openxmlformats.org/spreadsheetml/2006/main" count="1634" uniqueCount="1021">
  <si>
    <t xml:space="preserve"> </t>
  </si>
  <si>
    <t>НИЙТ ТӨЛБӨР</t>
  </si>
  <si>
    <t>№</t>
  </si>
  <si>
    <t>Хэмжих нэгж</t>
  </si>
  <si>
    <t>Нийт үнэ</t>
  </si>
  <si>
    <t>Бүгд</t>
  </si>
  <si>
    <t>дд</t>
  </si>
  <si>
    <t>Албан тушаал</t>
  </si>
  <si>
    <t>Нэг сарын үндсэн ба нэмэгдэл цалин</t>
  </si>
  <si>
    <t>Бусад</t>
  </si>
  <si>
    <t>Хувь</t>
  </si>
  <si>
    <t>Дүн</t>
  </si>
  <si>
    <t>БҮГД ДҮН</t>
  </si>
  <si>
    <t>Нийт</t>
  </si>
  <si>
    <t>Д.д</t>
  </si>
  <si>
    <t>Цэвэр ус</t>
  </si>
  <si>
    <t>Үзүүлэлт</t>
  </si>
  <si>
    <t>Бохир ус</t>
  </si>
  <si>
    <t>Цахилгаан эрчим хүч</t>
  </si>
  <si>
    <t>Сард хэрэглэх /квт/</t>
  </si>
  <si>
    <t>Үржих итгэлцүүр</t>
  </si>
  <si>
    <t>Квт/цаг           /1*2/</t>
  </si>
  <si>
    <t>Шугамын хаягдал</t>
  </si>
  <si>
    <t>Нийт квт/цаг   /3+4/</t>
  </si>
  <si>
    <t>Дүн               /5*6/</t>
  </si>
  <si>
    <t>Урсгал засварын төрөл</t>
  </si>
  <si>
    <t>Газрын хэмжээ /га/</t>
  </si>
  <si>
    <t>ДҮН</t>
  </si>
  <si>
    <t>Автомашины төрөл</t>
  </si>
  <si>
    <t>Улсын дугаар</t>
  </si>
  <si>
    <t>ЦАГ УУРЫН СТАНЦЫН ХОЛБООНЫ ЗАРДЛЫН ТООЦОО</t>
  </si>
  <si>
    <t>ХАА-н цаг уурын харуулын ажиглагчийн мэдээ дамжуулах зардлын тооцоо</t>
  </si>
  <si>
    <t>Усны харуулын ажиглагчийн мэдээ дамжуулах зардлын тооцоо</t>
  </si>
  <si>
    <t>Аюул агаар мэдээ</t>
  </si>
  <si>
    <t>Цаг уурын станцын тоо</t>
  </si>
  <si>
    <t xml:space="preserve"> хоногийн 8 хугацааны мэдээ дамжуулалт /хоногт 8 удаа/</t>
  </si>
  <si>
    <t>10 хоногийн дундаж мэдээ дамжуулалт /10 хоног тутамд/</t>
  </si>
  <si>
    <t>Сарын дундаж мэдээ / сард 1 удаа/</t>
  </si>
  <si>
    <t>ХАА-н цаг уурын харуулын ажиглагчийн тоо</t>
  </si>
  <si>
    <t xml:space="preserve"> хоногийн 2 хугацааны мэдээ дамжуулалт /хоногт 2 удаа/</t>
  </si>
  <si>
    <t>Усны харуулын ажиглагчийн тоо</t>
  </si>
  <si>
    <t>Өдөрт 1 мэдээлэлтэй харуулын /5 сарын 1-нээс 10 сарын 1 /</t>
  </si>
  <si>
    <t>10 хоногт 1 мэдээлэлтэй /10 сарын1-нээс 5 сарын 1/</t>
  </si>
  <si>
    <t>жилд дундажаар мэдээлэгдэх аюул агаар мэдээний тоо</t>
  </si>
  <si>
    <t>1 станц хоногт дамжуулах мэдээний тоо</t>
  </si>
  <si>
    <t>Нийт жилд дамжуулах тоо</t>
  </si>
  <si>
    <t>Жилд дамжуулах хугацаа</t>
  </si>
  <si>
    <t>жилд дамжуулах мэдээний тоо</t>
  </si>
  <si>
    <t>1 харуулын хоногт дамжуулах мэдээний тоо</t>
  </si>
  <si>
    <t>өдөрт дамжуулах мэдээний тоо</t>
  </si>
  <si>
    <t>Жилд дамжуулах хугацаа /05,01-10,01/</t>
  </si>
  <si>
    <t>жилд дамжуулах мэдээний тоо /10,01-05,01/</t>
  </si>
  <si>
    <t>Тоо хэмжээ</t>
  </si>
  <si>
    <t>Зардлууд</t>
  </si>
  <si>
    <t>Арга хэмжээ ба зардлын утга</t>
  </si>
  <si>
    <t>Хүний тоо</t>
  </si>
  <si>
    <t>Сургалт, дадлагад хамрагдах ажиллагсдын тоо</t>
  </si>
  <si>
    <t>Улирлын хэвлэл захиалгын зардал</t>
  </si>
  <si>
    <t>НИЙТ</t>
  </si>
  <si>
    <t>Хэвлэлийн нэр</t>
  </si>
  <si>
    <t>Зардлын нэр төрөл</t>
  </si>
  <si>
    <t>Нэмэгдсэн өртгийн татвар /10%/</t>
  </si>
  <si>
    <t>Телефон утасны тоо</t>
  </si>
  <si>
    <t>Хувийн дугаар</t>
  </si>
  <si>
    <t>Жилд хэрэглэх шатахуун /литрээр/</t>
  </si>
  <si>
    <t>БҮГД</t>
  </si>
  <si>
    <t>Холбооны инженер, техникчид</t>
  </si>
  <si>
    <t>Багаж засвар шалгалтын инженер техникч</t>
  </si>
  <si>
    <t>үйлчлэгч, сантехникчид</t>
  </si>
  <si>
    <t>Усны харуул</t>
  </si>
  <si>
    <t>ЦАЗН экспедици</t>
  </si>
  <si>
    <t>НӨТ 10%</t>
  </si>
  <si>
    <t>НӨТ              /7*10%/</t>
  </si>
  <si>
    <t xml:space="preserve">Нийт хэрэгцээтэй тоо хэмжээ </t>
  </si>
  <si>
    <t>Архив, фонд</t>
  </si>
  <si>
    <t>Нормын хувцасны нэр</t>
  </si>
  <si>
    <t>Нэг литр шатахууны үнэ</t>
  </si>
  <si>
    <t>Сургалт, дадлагын нэр</t>
  </si>
  <si>
    <t>Цалингийн нэмэгдлүүд</t>
  </si>
  <si>
    <t>Утас хэрэглэгчдийн тоо</t>
  </si>
  <si>
    <t>Захиалгын тоо</t>
  </si>
  <si>
    <t>........ГМ</t>
  </si>
  <si>
    <t>Аэрологи</t>
  </si>
  <si>
    <t>Бичиг хэргийн материалын нэр</t>
  </si>
  <si>
    <t>Ажиллагсдын тоо</t>
  </si>
  <si>
    <t>Төвийн халаалт</t>
  </si>
  <si>
    <t>Хэрэглээний халуун ус</t>
  </si>
  <si>
    <t>Хэмжүүрээр тооцох дулаан</t>
  </si>
  <si>
    <t>Сарын дундаж тоолуурын заалтны зөрүү</t>
  </si>
  <si>
    <t>Коэффицент</t>
  </si>
  <si>
    <t>Коэффицентийн үржвэр</t>
  </si>
  <si>
    <t>Шугамын алдагдал /5%/</t>
  </si>
  <si>
    <t xml:space="preserve">Нийт дулаан </t>
  </si>
  <si>
    <t>Дулааны эх үүсвэр /төвийн халаалт, хэмжүүрээр тооцох дулаан, ердийн галлагаа/</t>
  </si>
  <si>
    <r>
      <t>Сарын дундаж хэрэглээ  /м</t>
    </r>
    <r>
      <rPr>
        <vertAlign val="superscript"/>
        <sz val="10"/>
        <rFont val="Arial"/>
        <family val="2"/>
      </rPr>
      <t>3</t>
    </r>
    <r>
      <rPr>
        <sz val="10"/>
        <rFont val="Arial"/>
        <family val="2"/>
      </rPr>
      <t>/</t>
    </r>
  </si>
  <si>
    <r>
      <t>Сарын хэмжээ  /м</t>
    </r>
    <r>
      <rPr>
        <vertAlign val="superscript"/>
        <sz val="10"/>
        <rFont val="Arial"/>
        <family val="2"/>
      </rPr>
      <t>3</t>
    </r>
    <r>
      <rPr>
        <sz val="10"/>
        <rFont val="Arial"/>
        <family val="2"/>
      </rPr>
      <t>/</t>
    </r>
  </si>
  <si>
    <t>бохир ус зайлуулах үйлчилгээний төлбөр (төг/м3)</t>
  </si>
  <si>
    <t>Тариф   (төг/гкал)-төгрөгөөр</t>
  </si>
  <si>
    <t>Дүн  /төгрөгөөр/</t>
  </si>
  <si>
    <t>Тариф (төг/квтц)</t>
  </si>
  <si>
    <t>1 сарын хэрэгцээний халуун ус халаасны дулааны тариф   (төг/хүн)    төгрөгөөр</t>
  </si>
  <si>
    <t>Сарын</t>
  </si>
  <si>
    <r>
      <t xml:space="preserve"> Конторын нийт эзлэхүүн /м</t>
    </r>
    <r>
      <rPr>
        <vertAlign val="superscript"/>
        <sz val="10"/>
        <rFont val="Arial"/>
        <family val="2"/>
      </rPr>
      <t>3</t>
    </r>
    <r>
      <rPr>
        <sz val="10"/>
        <rFont val="Arial"/>
        <family val="2"/>
      </rPr>
      <t>/</t>
    </r>
  </si>
  <si>
    <r>
      <t>1 м</t>
    </r>
    <r>
      <rPr>
        <vertAlign val="superscript"/>
        <sz val="10"/>
        <rFont val="Arial"/>
        <family val="2"/>
      </rPr>
      <t>3</t>
    </r>
    <r>
      <rPr>
        <sz val="10"/>
        <rFont val="Arial"/>
        <family val="2"/>
      </rPr>
      <t>-н халаалтын үнэ /төгрөгөөр/</t>
    </r>
  </si>
  <si>
    <t xml:space="preserve">Жилийн </t>
  </si>
  <si>
    <t>1 км замд зарцуулах шатахууны дундаж хэмжээ</t>
  </si>
  <si>
    <t>Жилд явах зам /км-ээр/</t>
  </si>
  <si>
    <t>Халаалтын төрөл</t>
  </si>
  <si>
    <t>Ердийн халаалтын зуух</t>
  </si>
  <si>
    <t>Зардал</t>
  </si>
  <si>
    <t>Нэгжийн үнэ (төг/м3)      /төг/</t>
  </si>
  <si>
    <t>Зөөврийн усны үнэ     /төг/</t>
  </si>
  <si>
    <t>Цэвэр усны татвар     /төг/</t>
  </si>
  <si>
    <t>Дүн /төг/   1*(2+3)</t>
  </si>
  <si>
    <t>Нийт шатахууны хэрэгцээ</t>
  </si>
  <si>
    <t>Засварын дундаж зардал</t>
  </si>
  <si>
    <t>Нийт зардал</t>
  </si>
  <si>
    <t>Хэрэглэдэг шатахуун /дизель, АИ-76, АИ-92, 95 гм/</t>
  </si>
  <si>
    <t>Тээврийн хэрэгслийн нэр төрөл</t>
  </si>
  <si>
    <t>Регистрийн дугаар</t>
  </si>
  <si>
    <t>Жилийн хэвлэл захиалгын  зардал   /мян.төг/</t>
  </si>
  <si>
    <t>100 км замд зарцуулах шатахууны хэмжээ /литрээр/</t>
  </si>
  <si>
    <t xml:space="preserve">                            Байгууллага тєлєх ЭМД-лын хуpаамж /2%/</t>
  </si>
  <si>
    <t>Жилийн /12 сар/</t>
  </si>
  <si>
    <t>галч нар</t>
  </si>
  <si>
    <t>Жилийн цалингийн дүн</t>
  </si>
  <si>
    <t>Ажилласан жил</t>
  </si>
  <si>
    <t xml:space="preserve">                                              Төсөв хянасан:              Дарга ....................................................................</t>
  </si>
  <si>
    <t xml:space="preserve">                                             Төсөв боловсруулсан:   Нябо ....................................................................</t>
  </si>
  <si>
    <t>ХБГ</t>
  </si>
  <si>
    <t xml:space="preserve">               Цалин хөлс болон нэмэгдэл урамшил</t>
  </si>
  <si>
    <t xml:space="preserve">                     Үндсэн цалин </t>
  </si>
  <si>
    <t xml:space="preserve">                     Унаа хоолны хөнгөлөлт </t>
  </si>
  <si>
    <t xml:space="preserve">               Ажил олгогчоос нийгмийн даатгалд төлөх шимтгэл</t>
  </si>
  <si>
    <t xml:space="preserve">               Байр ашиглалттай холбоотой тогтмол зардал</t>
  </si>
  <si>
    <t xml:space="preserve">                     Гэрэл, цахилгаан</t>
  </si>
  <si>
    <t xml:space="preserve">                     Түлш, халаалт</t>
  </si>
  <si>
    <t xml:space="preserve">                     Цэвэр, бохир ус</t>
  </si>
  <si>
    <t xml:space="preserve">                     Байрны түрээс</t>
  </si>
  <si>
    <t xml:space="preserve">               Хангамж, бараа материалын зардал</t>
  </si>
  <si>
    <t xml:space="preserve">                     Бичиг хэрэг</t>
  </si>
  <si>
    <t xml:space="preserve">                     Тээвэр, шатахуун</t>
  </si>
  <si>
    <t xml:space="preserve">                     Шуудан, холбоо, интернэтийн төлбөр</t>
  </si>
  <si>
    <t xml:space="preserve">                     Ном, хэвлэл</t>
  </si>
  <si>
    <t xml:space="preserve">                     Бага үнэтэй, түргэн элэгдэх, ахуйн эд зүйлс</t>
  </si>
  <si>
    <t xml:space="preserve">               Нормативт зардал</t>
  </si>
  <si>
    <t xml:space="preserve">                     Нормын хувцас, зөөлөн эдлэл</t>
  </si>
  <si>
    <t xml:space="preserve">               Эд хогшил, урсгал засварын зардал</t>
  </si>
  <si>
    <t xml:space="preserve">                     Багаж, техник, хэрэгсэл</t>
  </si>
  <si>
    <t xml:space="preserve">                     Хөдөлмөр хамгааллын хэрэглэл</t>
  </si>
  <si>
    <t xml:space="preserve">                     Урсгал засвар</t>
  </si>
  <si>
    <t xml:space="preserve">               Томилолт, зочны зардал</t>
  </si>
  <si>
    <t xml:space="preserve">                     Дотоод албан томилолт</t>
  </si>
  <si>
    <t xml:space="preserve">               Бусдаар гүйцэтгүүлсэн ажил, үйлчилгээний төлбөр, хураамж</t>
  </si>
  <si>
    <t xml:space="preserve">                    Бусдаар гүйцэтгүүлсэн бусад нийтлэг ажил үйлчилгээний төлбөр хураамж</t>
  </si>
  <si>
    <t xml:space="preserve">                     Аудит, баталгаажуулалт, зэрэглэл тогтоох </t>
  </si>
  <si>
    <t xml:space="preserve">                     Даатгалын үйлчилгээ</t>
  </si>
  <si>
    <t xml:space="preserve">                     Тээврийн хэрэгслийн татвар</t>
  </si>
  <si>
    <t xml:space="preserve">                     Тээврийн хэрэгслийн оношлогоо</t>
  </si>
  <si>
    <t xml:space="preserve">                     Мэдээлэл, технологийн үйлчилгээ</t>
  </si>
  <si>
    <t xml:space="preserve">                     Газрын төлбөр </t>
  </si>
  <si>
    <t xml:space="preserve">                     Банк, санхүүгийн байгууллагын үйлчилгээний хураамж</t>
  </si>
  <si>
    <t xml:space="preserve">               Бараа үйлчилгээний бусад зардал</t>
  </si>
  <si>
    <t xml:space="preserve">                     Ажил олгогчоос олгох  бусад тэтгэмж, урамшуулал</t>
  </si>
  <si>
    <t xml:space="preserve">                     Хог хаягдал зайлуулах зардал</t>
  </si>
  <si>
    <t>НЭРС</t>
  </si>
  <si>
    <t xml:space="preserve">                            Төсөв хянасан:              Дарга ....................................................................</t>
  </si>
  <si>
    <t xml:space="preserve">                            Төсөв боловсруулсан:   Нябо ....................................................................</t>
  </si>
  <si>
    <t xml:space="preserve">Үйлчилгээний нэр </t>
  </si>
  <si>
    <t>Үндэслэл, шаардлага</t>
  </si>
  <si>
    <t>ЭДИЙН ЗАСГИЙН АНГИЛАЛ</t>
  </si>
  <si>
    <t>/МЯНГАН ТӨГРӨГӨӨР/</t>
  </si>
  <si>
    <t>Унаа хоолны хөнгөлөлт</t>
  </si>
  <si>
    <t xml:space="preserve">1 сарын </t>
  </si>
  <si>
    <t xml:space="preserve">жилийн </t>
  </si>
  <si>
    <t>БҮТЭЗ-ИЙН НЭР</t>
  </si>
  <si>
    <t xml:space="preserve">                                  Төсөв хянасан:              Дарга ....................................................................</t>
  </si>
  <si>
    <t xml:space="preserve">                                  Төсөв боловсруулсан:   Нябо ....................................................................</t>
  </si>
  <si>
    <t>1 минутын үнэ /төгрөгөөр-НӨТ орсон/</t>
  </si>
  <si>
    <t>1 мэдээ дамжуулах хугацаа /мин/</t>
  </si>
  <si>
    <t>1 минутын НӨТ тооцсон үнэ /төгрөг/</t>
  </si>
  <si>
    <t>1 мэдээ дамжуулах хугацаа  /мин/</t>
  </si>
  <si>
    <t>Тайлбар, үндэслэл</t>
  </si>
  <si>
    <t xml:space="preserve">   БАЙГУУЛЛАГЫН ТОО</t>
  </si>
  <si>
    <t xml:space="preserve">   ЗАРДЛЫГ САНХҮҮЖҮҮЛЭХ ЭХ ҮҮСВЭР</t>
  </si>
  <si>
    <t xml:space="preserve">   АЖИЛЛАГСАД БҮГД</t>
  </si>
  <si>
    <t xml:space="preserve">          Удирдах ажилтан</t>
  </si>
  <si>
    <t xml:space="preserve">          Гүйцэтгэх ажилтан</t>
  </si>
  <si>
    <t xml:space="preserve">          Үйлчлэх ажилтан</t>
  </si>
  <si>
    <t xml:space="preserve">          Гэрээт ажилтан</t>
  </si>
  <si>
    <t>Тайлбар</t>
  </si>
  <si>
    <t>Бусад ААНБ, иргэдээр гэрээний дагуу хийлгэх ажил үйлчилгээ</t>
  </si>
  <si>
    <t xml:space="preserve">                     Нэмэгдэл цалин</t>
  </si>
  <si>
    <t xml:space="preserve">                     Гэрээт ажлын цалин</t>
  </si>
  <si>
    <t xml:space="preserve">                     Бараа үйлчилгээний бусад зардал</t>
  </si>
  <si>
    <t xml:space="preserve">                     Засгийн газрын гадаад шилжүүлэг</t>
  </si>
  <si>
    <t xml:space="preserve">   УРСГАЛ ЗАРДЛЫН ДЇН</t>
  </si>
  <si>
    <t xml:space="preserve">       БАРАА, АЖИЛ ҮЙЛЧИЛГЭЭНИЙ ЗАРДАЛ</t>
  </si>
  <si>
    <t xml:space="preserve">       УРСГАЛ ШИЛЖҮҮЛЭГ</t>
  </si>
  <si>
    <t xml:space="preserve">               Засгийн газрын урсгал шилжүүлэг</t>
  </si>
  <si>
    <t xml:space="preserve">               Бусад урсгал шилжүүлэг</t>
  </si>
  <si>
    <t xml:space="preserve">    ОРОН ТООНЫ МЭДЭЭЛЭЛ</t>
  </si>
  <si>
    <t xml:space="preserve">          Тєрийн захиргааны албан хаагч (ТЗ)</t>
  </si>
  <si>
    <t xml:space="preserve">          ШУ-ны салбарын тєрийн їйлчилгээний албан хаагч (ТЇШУ)</t>
  </si>
  <si>
    <t xml:space="preserve">           Гэрээт ажилтан</t>
  </si>
  <si>
    <t>АНХААРУУЛГА:</t>
  </si>
  <si>
    <t>1. Цэнхэр өнгөөр будагдсан хэсэгт томъёо оруулсан тул тоо оруулахгүй!!!</t>
  </si>
  <si>
    <t xml:space="preserve">                             Байр ашиглалтын үйлчилгээ</t>
  </si>
  <si>
    <t xml:space="preserve">                             Мэдээлэл, сурталчилгааны зардал</t>
  </si>
  <si>
    <t xml:space="preserve">                             Харуул, хамгаалалтын зардал</t>
  </si>
  <si>
    <t xml:space="preserve">                             Холбооны суваг ашигласны хөлс</t>
  </si>
  <si>
    <t xml:space="preserve">                             Гэрээт ажиллагсдын зардал</t>
  </si>
  <si>
    <t>Ажилтны овог, нэр</t>
  </si>
  <si>
    <t>Удирдлага</t>
  </si>
  <si>
    <t>Гүйцэтгэх ажилтан</t>
  </si>
  <si>
    <t>Үйлчлэх ажилтан</t>
  </si>
  <si>
    <t>Гэрээт ажилтан</t>
  </si>
  <si>
    <t>Албан тушаалын</t>
  </si>
  <si>
    <t>Ангилал</t>
  </si>
  <si>
    <t>Зэрэглэл</t>
  </si>
  <si>
    <t>ТЗ</t>
  </si>
  <si>
    <t>/ТӨГРӨГӨӨР/</t>
  </si>
  <si>
    <t>Зэрэг дэвийн</t>
  </si>
  <si>
    <t>Онцгой нөхцлийн</t>
  </si>
  <si>
    <t>Ур чадварын</t>
  </si>
  <si>
    <t>Нууцын</t>
  </si>
  <si>
    <t>Шөнийн нэмэгдэл</t>
  </si>
  <si>
    <t>Илүү цагийн нэмэгдэл</t>
  </si>
  <si>
    <t>Нэмэгдэл цалингийн дүн</t>
  </si>
  <si>
    <t xml:space="preserve">Үндсэн цалин </t>
  </si>
  <si>
    <t>Нэмэгдэл цалин</t>
  </si>
  <si>
    <t xml:space="preserve">Унаа хоолны хөнгөлөлт </t>
  </si>
  <si>
    <t>Гэрээт ажлын цалин</t>
  </si>
  <si>
    <t>Жилээр</t>
  </si>
  <si>
    <t>Үндсэн ажилтны дүн</t>
  </si>
  <si>
    <t>Нас</t>
  </si>
  <si>
    <t>Хүйс</t>
  </si>
  <si>
    <t>Хувийн</t>
  </si>
  <si>
    <t>ТҮ</t>
  </si>
  <si>
    <t>Хавсралт №02</t>
  </si>
  <si>
    <t>Контор</t>
  </si>
  <si>
    <t>Бусад эзэмшиж байгаа барилга байгууламж</t>
  </si>
  <si>
    <t>Мянган төгрөг</t>
  </si>
  <si>
    <t>Хавсралт №03</t>
  </si>
  <si>
    <t>Нийт цахилгааны төлбөр</t>
  </si>
  <si>
    <t>Хэрэгцээний халуун ус халаасны дулааны төлбөр</t>
  </si>
  <si>
    <t>Хэмжүүрээр тооцох дулааны нийт төлбөр</t>
  </si>
  <si>
    <t>Баримтын үнэ</t>
  </si>
  <si>
    <t>Тээврийн зардал шингэсэн 1 тн нүүрсний үнэ</t>
  </si>
  <si>
    <t>Нүүрсний нийт үнэ</t>
  </si>
  <si>
    <t>Тээврийн зардал шингэсэн 1 м3 түлээний үнэ</t>
  </si>
  <si>
    <t>Түлээний нийт үнэ</t>
  </si>
  <si>
    <t>Бусад түлшний материал</t>
  </si>
  <si>
    <t>Дулаан халаалтын нийт зардал</t>
  </si>
  <si>
    <t>Хавсралт №04</t>
  </si>
  <si>
    <t>Цэвэр усны нийт төлбөр (4+5+6)</t>
  </si>
  <si>
    <t>Нийт цэвэр, бохир усны дүн</t>
  </si>
  <si>
    <t>Бохир усны нийт төлбөр</t>
  </si>
  <si>
    <t>Хавсралт №05</t>
  </si>
  <si>
    <t>Талбайн хэмжээ</t>
  </si>
  <si>
    <t>Нэгж талбайн түрээсийн үнэ</t>
  </si>
  <si>
    <t>Түрээсийн нийт төлбөр</t>
  </si>
  <si>
    <t>Үндсэн байгууллагад</t>
  </si>
  <si>
    <t>Хавсралт №06</t>
  </si>
  <si>
    <t>бусад нэгжүүд</t>
  </si>
  <si>
    <t>Бичиг хэргийн материалын хэрэгцээт тоо хэмжээ /сараар/</t>
  </si>
  <si>
    <t>Сарын дүн</t>
  </si>
  <si>
    <t>Нэгж үнэ</t>
  </si>
  <si>
    <t>Жилийн дүн</t>
  </si>
  <si>
    <t>Хавсралт №07</t>
  </si>
  <si>
    <t>Жилд хэрэглэх шатахууны зардал</t>
  </si>
  <si>
    <t>Жилийн тослох материалын зардал</t>
  </si>
  <si>
    <t>Нийт тээврийн зардлын дүн</t>
  </si>
  <si>
    <t>Албан ажил</t>
  </si>
  <si>
    <t>Хавсралт №08</t>
  </si>
  <si>
    <t>Телефон утасны сарын суурь хураамж</t>
  </si>
  <si>
    <t>Үндсэн</t>
  </si>
  <si>
    <t>Бусад газарт ашиглаж байгаа</t>
  </si>
  <si>
    <t>Нэг ажилтны сарын ярианы норм</t>
  </si>
  <si>
    <t>Хавсралт №09</t>
  </si>
  <si>
    <t>1 сарын зардал</t>
  </si>
  <si>
    <t xml:space="preserve">1 жилийн зардал      </t>
  </si>
  <si>
    <t>Хавсралт №10</t>
  </si>
  <si>
    <t>НЭГЖ ҮНЭ</t>
  </si>
  <si>
    <t>ХЭРЭГЦЭЭТ  ТОО, ХЭМЖЭЭ /жилээр/</t>
  </si>
  <si>
    <t>Хавсралт №11</t>
  </si>
  <si>
    <t>БҮГД ҮНЭ</t>
  </si>
  <si>
    <t>ҮНЭ</t>
  </si>
  <si>
    <t>Нормын хувцасны зардал</t>
  </si>
  <si>
    <t>Хавсралт №12</t>
  </si>
  <si>
    <t>Байгаль хамгаалагч</t>
  </si>
  <si>
    <t>НИЙТ ДҮН</t>
  </si>
  <si>
    <t>Хавсралт №13</t>
  </si>
  <si>
    <t>Багаж, техник хэрэгслийн нэр</t>
  </si>
  <si>
    <t>Хавсралт №14</t>
  </si>
  <si>
    <t>Хөдөлмөр хамгааллын хэрэгслийн нэр</t>
  </si>
  <si>
    <t>Хавсралт №15</t>
  </si>
  <si>
    <t>Хавсралт №16</t>
  </si>
  <si>
    <t>Томилолтын нэр</t>
  </si>
  <si>
    <t>Ажиллах хоног</t>
  </si>
  <si>
    <t>НИЙТ ЗАРДАЛ</t>
  </si>
  <si>
    <t>Гарах үр дүн</t>
  </si>
  <si>
    <t>Тоо</t>
  </si>
  <si>
    <t>Нэг удаагийн зардал</t>
  </si>
  <si>
    <t>Хавсралт №17</t>
  </si>
  <si>
    <t>Даатгал</t>
  </si>
  <si>
    <t>Татвар</t>
  </si>
  <si>
    <t>Оношилгоо</t>
  </si>
  <si>
    <t>Хавсралт №18</t>
  </si>
  <si>
    <t>Хавсралт №19</t>
  </si>
  <si>
    <t>Хавсралт №20</t>
  </si>
  <si>
    <t>Газрын төлбөр</t>
  </si>
  <si>
    <t>Нэгжийн үнэ</t>
  </si>
  <si>
    <t>Газрын нэр</t>
  </si>
  <si>
    <t>Хавсралт №21</t>
  </si>
  <si>
    <t>Хавсралт №22</t>
  </si>
  <si>
    <t xml:space="preserve">Унаа                 </t>
  </si>
  <si>
    <t xml:space="preserve">Байр                </t>
  </si>
  <si>
    <t xml:space="preserve">Хоол              </t>
  </si>
  <si>
    <t xml:space="preserve">Дүн                                  </t>
  </si>
  <si>
    <t>Хавсралт №24</t>
  </si>
  <si>
    <t xml:space="preserve">төгрөгөөр </t>
  </si>
  <si>
    <t>Шилжүүлгийн нэр</t>
  </si>
  <si>
    <t xml:space="preserve">Ханш </t>
  </si>
  <si>
    <t>ОГНОО:</t>
  </si>
  <si>
    <t>Хавсралт №25</t>
  </si>
  <si>
    <t>Нэр</t>
  </si>
  <si>
    <t>Нэг хүнд оногдох зардал</t>
  </si>
  <si>
    <t>Хавсралт №26</t>
  </si>
  <si>
    <t xml:space="preserve">                             Байгаль орчныг хамгаалах, нөхөн сэргээх</t>
  </si>
  <si>
    <t>Д/д</t>
  </si>
  <si>
    <t>Ажлаас чөлөөлөгдсөн огноо</t>
  </si>
  <si>
    <t xml:space="preserve"> Байгаль орчныг хамгаалах, нөхөн сэргээх ажил</t>
  </si>
  <si>
    <t>Үндэслэл, үр дүн, дэлгэрэнгүй тайлбар</t>
  </si>
  <si>
    <t>Зардлын дүн</t>
  </si>
  <si>
    <t>Хавсралт № A-01</t>
  </si>
  <si>
    <t>Хавсралт № A-02</t>
  </si>
  <si>
    <t>Хавсралт № A-03</t>
  </si>
  <si>
    <t xml:space="preserve">1 жилийн зардал     </t>
  </si>
  <si>
    <t>1 жилийн зардал</t>
  </si>
  <si>
    <t>Хавсралт № A-04</t>
  </si>
  <si>
    <t>жилд гарах зардал</t>
  </si>
  <si>
    <t>1 минутын үнэ</t>
  </si>
  <si>
    <t>1 минутын НӨТ тооцсон үнэ</t>
  </si>
  <si>
    <t>Цаг уурын станцуудын нийт жилд зарцуулах зардлын дүн</t>
  </si>
  <si>
    <t>ХАА-н цаг уурын харуулын жилд зарцуулах зардлын дүн</t>
  </si>
  <si>
    <t>Усны харуулын жилд зарцуулах зардлын дүн</t>
  </si>
  <si>
    <t>Аюул агаар мэдээний зардлын дүн</t>
  </si>
  <si>
    <t>ЦАЗН явуулын станцын холбооны зардал</t>
  </si>
  <si>
    <t>2018 ОНЫ ТӨСВИЙН САНАЛ</t>
  </si>
  <si>
    <t>ЖИЧ:</t>
  </si>
  <si>
    <t>Гэрээг хавсаргах</t>
  </si>
  <si>
    <t>Дэлгэрэнгүй тооцоог хавсаргах</t>
  </si>
  <si>
    <t>Жилийн төсөв</t>
  </si>
  <si>
    <t>Хавсралт № Б-01</t>
  </si>
  <si>
    <t>Зардлын эдийн засгийн ангилал</t>
  </si>
  <si>
    <t>Жич: 2018 оны төсөвт нэмж тусгах зардал бүрийн тооцоо, судалгаа, задаргааг хавсралтаар ирүүлнэ.</t>
  </si>
  <si>
    <t>Хавсралт № Б-02</t>
  </si>
  <si>
    <t xml:space="preserve">Төсөл, арга хэмжээний нэр, хүчин чадал, байршил </t>
  </si>
  <si>
    <t>ХАА-нд мөрдөх журам</t>
  </si>
  <si>
    <t>Үнэлгээний хороо байгуулах огноо</t>
  </si>
  <si>
    <t>Тендер зарлах огноо</t>
  </si>
  <si>
    <t>Гэрээ байгуулах огноо</t>
  </si>
  <si>
    <t>Гэрээг дуусгаж дүгнэх огноо</t>
  </si>
  <si>
    <t>Худалдан авах ажиллагаа зохион байгуулах газар</t>
  </si>
  <si>
    <t>/сая.төгрөг/</t>
  </si>
  <si>
    <t>Хавсралт № Б-03</t>
  </si>
  <si>
    <t>Нийт төсөвт өртөг</t>
  </si>
  <si>
    <t>Худалдан авах ажиллагаанд мөрдөх хугацаа</t>
  </si>
  <si>
    <t>Тайлбар, тодруулга</t>
  </si>
  <si>
    <t>НТШ-Нээлттэй тендер шалгаруулалтын журам</t>
  </si>
  <si>
    <t>ХТШ-Хязгаарлагдмал тендер шалгаруулалтын журам</t>
  </si>
  <si>
    <t>ХА-Харьцуулалтын арга</t>
  </si>
  <si>
    <t>ШГБ-Шууд гэрээ байгуулах</t>
  </si>
  <si>
    <t>Хавсралт № Б-04</t>
  </si>
  <si>
    <t>Автомашины үйлдвэрлэсэн огноо</t>
  </si>
  <si>
    <t>Автомашин</t>
  </si>
  <si>
    <t>Ашигладаг</t>
  </si>
  <si>
    <t>Ашигладаггүй</t>
  </si>
  <si>
    <t>Мотоциклийн нэр, хүчин чадал</t>
  </si>
  <si>
    <t>Автомашины марк, хүчин чадал</t>
  </si>
  <si>
    <t>Мотоцикл</t>
  </si>
  <si>
    <t>Мотоциклийн үйлдвэрлэсэн огноо</t>
  </si>
  <si>
    <t>Бусад тээврийн хэрэгсэл</t>
  </si>
  <si>
    <t>Тээврийн хэрэгслийн нэр, хүчин чадал</t>
  </si>
  <si>
    <t>Тээврийн хэрэгслийн үйлдвэрлэсэн огноо</t>
  </si>
  <si>
    <t>Барилга, байгууламжийн нэр</t>
  </si>
  <si>
    <t>Байршил</t>
  </si>
  <si>
    <t>Зориулалт</t>
  </si>
  <si>
    <t>Хүчин чадал</t>
  </si>
  <si>
    <t>Ашиглалтад орсон огноо</t>
  </si>
  <si>
    <t>Ашиглалтын нийт хугацаа /жилээр/</t>
  </si>
  <si>
    <t>Балансын үнэ</t>
  </si>
  <si>
    <t>Хуримтлагдсан элэгдэл</t>
  </si>
  <si>
    <t>Үлдэгдэл өртөг</t>
  </si>
  <si>
    <t>хэмжих нэгж</t>
  </si>
  <si>
    <t>биет хэмжээ</t>
  </si>
  <si>
    <t>Нийт талбай</t>
  </si>
  <si>
    <t>Ашигтай талбай</t>
  </si>
  <si>
    <t>Давхар</t>
  </si>
  <si>
    <t>Барилгын хийц</t>
  </si>
  <si>
    <t>Өрөөний тоо</t>
  </si>
  <si>
    <t>Халаалт</t>
  </si>
  <si>
    <t>Эзэлхүүн</t>
  </si>
  <si>
    <t>/сая.төгрөгөөр/</t>
  </si>
  <si>
    <t>Хавсралт № Б-05</t>
  </si>
  <si>
    <t>100-км-т зарцуулах шатахуун /литрээр/</t>
  </si>
  <si>
    <t>Хавсралт №01-1</t>
  </si>
  <si>
    <t>Хавсралт №01-2</t>
  </si>
  <si>
    <t xml:space="preserve">                     Эм, бэлдмэл</t>
  </si>
  <si>
    <t>Хавсралт №28</t>
  </si>
  <si>
    <t>Үндсэн үйл ажиллагааны орлого</t>
  </si>
  <si>
    <t>Орлогын нэр, төрөл</t>
  </si>
  <si>
    <t>Орлогын дүн</t>
  </si>
  <si>
    <t>Туслах үйл ажиллагааны орлого</t>
  </si>
  <si>
    <t>НИЙТ ОРЛОГЫН ДҮН</t>
  </si>
  <si>
    <t>Нэг удаагийн орлогын хэмжээ</t>
  </si>
  <si>
    <t xml:space="preserve">           Тєсєвт байгууллагын їйл ажиллагаанаас</t>
  </si>
  <si>
    <t xml:space="preserve">                    Төсвөөс санхүүжих</t>
  </si>
  <si>
    <t xml:space="preserve">                    Үндсэн үйл ажиллагааны орлогоос санхүүжих</t>
  </si>
  <si>
    <t xml:space="preserve">                    Туслах үйл ажиллагааны орлогоос санхүүжих</t>
  </si>
  <si>
    <t xml:space="preserve">                    Тусламжийн эх үүсвэрээс санхүүжих</t>
  </si>
  <si>
    <t xml:space="preserve">           Улсын тєсвєєс санхїїжих</t>
  </si>
  <si>
    <t xml:space="preserve">           Тусламжийн эх їїсвэрээс санхїїжих</t>
  </si>
  <si>
    <t>Хавсралт №23</t>
  </si>
  <si>
    <t>Аймаг, Нийслэл</t>
  </si>
  <si>
    <t>Сум, дүүрэг</t>
  </si>
  <si>
    <t>Төсөл, арга хэмжээний нэр, хүчин чадал, байршил</t>
  </si>
  <si>
    <t>Объектын төрөл</t>
  </si>
  <si>
    <t>Объектын ангилал</t>
  </si>
  <si>
    <t>Хугацаа</t>
  </si>
  <si>
    <t>Төсөвт өртөг</t>
  </si>
  <si>
    <t>Санхүүжилт</t>
  </si>
  <si>
    <t>Холбогдох бичиг баримт байгаа эсэх</t>
  </si>
  <si>
    <t xml:space="preserve">Эхлэх он </t>
  </si>
  <si>
    <t>Дуусах он</t>
  </si>
  <si>
    <t>Өмнөх онуудын санхүүжилт</t>
  </si>
  <si>
    <t>Батлагдсан зураг төсөв</t>
  </si>
  <si>
    <t>Газрын зөвшөөрөл</t>
  </si>
  <si>
    <t>Техникийн нөхцөл</t>
  </si>
  <si>
    <t>Хөрөнгө оруулалт</t>
  </si>
  <si>
    <t>Их засвар</t>
  </si>
  <si>
    <t xml:space="preserve">Тоног төхөөрөмж  </t>
  </si>
  <si>
    <t>ЗУРАГ ТӨСӨВ, ТЭЗҮ</t>
  </si>
  <si>
    <t>Сая төгрөг</t>
  </si>
  <si>
    <t>ЖИЧ</t>
  </si>
  <si>
    <t>Батлагдсан зураг, төсвийг хавсаргаж ирүүлнэ.</t>
  </si>
  <si>
    <t>Жилийн нүүрсны хэрэглээ /тонн/</t>
  </si>
  <si>
    <t>Түлээний жилийн хэрэглээ /1м3/</t>
  </si>
  <si>
    <t>Сарын ярианы төлбөр</t>
  </si>
  <si>
    <t>Сарын суурь хураамж, ярианы төлбөр</t>
  </si>
  <si>
    <t>1 сарын албан бичиг, илгээмжийн зардал</t>
  </si>
  <si>
    <t>Телефон утасны сарын нийт суурь хураамж</t>
  </si>
  <si>
    <t>1 сарын Телефон утасны нийт төлбөр</t>
  </si>
  <si>
    <t>Хавсралт</t>
  </si>
  <si>
    <t xml:space="preserve">Валютын </t>
  </si>
  <si>
    <t>МАЛ тооллого</t>
  </si>
  <si>
    <t>Хог тээвэр</t>
  </si>
  <si>
    <t>ХАДЛАН</t>
  </si>
  <si>
    <t>мал эмнэлэг үржлын тасаг</t>
  </si>
  <si>
    <t>1 хоногийн томилолтын зардал,ор хоног</t>
  </si>
  <si>
    <t>статистикын нэмэгдэл</t>
  </si>
  <si>
    <t>2020 онд хөдөлмөр хамгааллын хувцасны хэрэгцээ</t>
  </si>
  <si>
    <t>ЭБАТ</t>
  </si>
  <si>
    <t>Төрийн албанд ажилласан жил</t>
  </si>
  <si>
    <t>Нэгдсэн дүн</t>
  </si>
  <si>
    <t>Жилийн цалингийн сан /мянган төгрөг/</t>
  </si>
  <si>
    <t>Үндсэн цалин</t>
  </si>
  <si>
    <t>ТЗ-9</t>
  </si>
  <si>
    <t xml:space="preserve">      МАЯГТ НМ-07.  ТЭТГЭВЭРТ ГАРАХАД ОЛГОХ НЭГ УДААГИЙН ТЭТГЭМЖИЙН СУДАЛГАА </t>
  </si>
  <si>
    <t>д/д</t>
  </si>
  <si>
    <t xml:space="preserve">Төрөл </t>
  </si>
  <si>
    <t>Өмнө үүссэн тэтгэмжийн өр</t>
  </si>
  <si>
    <t>Мөнгөн дүн</t>
  </si>
  <si>
    <t xml:space="preserve">Боловсролын тухай хуульд заасан нөхцөлөөр тэтгэвэр тогтоолгох </t>
  </si>
  <si>
    <t xml:space="preserve">Эрүүл мэндийн тухай хуульд заасан нөхцөлөөр тэтгэвэр тогтоолгох </t>
  </si>
  <si>
    <t xml:space="preserve">Төрийн албаны тухай хуульд заасан нөхцөлөөр тэтгэвэр тогтоолгох </t>
  </si>
  <si>
    <t>Бусад салбарын хуулиудад заасан нөхцөлөөр тэтгэвэр тогтоолгох /Хуулийн нэрийг бичих/</t>
  </si>
  <si>
    <t>Байгууллагын нэр</t>
  </si>
  <si>
    <t>Тэтгэвэрт гарах албан хаагчийн мэдээлэл</t>
  </si>
  <si>
    <t>Овог</t>
  </si>
  <si>
    <t>Нийт ажилласан хугацаа</t>
  </si>
  <si>
    <t>Үүнээс: Төрийн албанд ажилласан жил</t>
  </si>
  <si>
    <t>Албан тушаалын ангилал, зэрэглэл</t>
  </si>
  <si>
    <t>Нэг сарын үндсэн цалин/сүүлийн 3 жилийн үндсэн цалингийн нэг сарын дундаж хэмжээ/</t>
  </si>
  <si>
    <t>тэтгэмж олгох хугацаа</t>
  </si>
  <si>
    <t xml:space="preserve">Олгох тэтгэмжийн хэмжээ </t>
  </si>
  <si>
    <t xml:space="preserve">НИЙТ </t>
  </si>
  <si>
    <t xml:space="preserve">      МАЯГТ НМ-07б.  ТЭТГЭВЭРТ ГАРАХ АЛБАН ХААГЧИЙН ҮНДСЭН ЦАЛИНГИЙН ТООЦООЛОЛ</t>
  </si>
  <si>
    <t>Сар</t>
  </si>
  <si>
    <t>Он</t>
  </si>
  <si>
    <t>Албан тушаалын ангилал, зэрэглэл,шатлал</t>
  </si>
  <si>
    <t>1-р сар</t>
  </si>
  <si>
    <t>2-р сар</t>
  </si>
  <si>
    <t>3-р сар</t>
  </si>
  <si>
    <t>4-р сар</t>
  </si>
  <si>
    <t>5-р сар</t>
  </si>
  <si>
    <t>6-р сар</t>
  </si>
  <si>
    <t>7-р сар</t>
  </si>
  <si>
    <t>8-р сар</t>
  </si>
  <si>
    <t>9-р сар</t>
  </si>
  <si>
    <t>10-р сар</t>
  </si>
  <si>
    <t>11-р сар</t>
  </si>
  <si>
    <t>12-р сар</t>
  </si>
  <si>
    <t>3 ЖИЛИЙН НИЙТ ЦАЛИН</t>
  </si>
  <si>
    <t>САРЫН ДУНДАЖ ЦАЛИН</t>
  </si>
  <si>
    <r>
      <rPr>
        <b/>
        <sz val="11"/>
        <color theme="1"/>
        <rFont val="Arial"/>
        <family val="2"/>
        <charset val="204"/>
      </rPr>
      <t>Тодруулга:</t>
    </r>
    <r>
      <rPr>
        <sz val="11"/>
        <color theme="1"/>
        <rFont val="Arial"/>
        <family val="2"/>
        <charset val="204"/>
      </rPr>
      <t xml:space="preserve"> Албан хаагчийн үндсэн цалингийн дунджийг Засгийн газрын 2019 оны 7 дугаар тогтоолын хавсралтаар баталсан "Төрийн албан хаагчид өндөр насны тэтгэвэрт гарахад нэг удаагийн буцалтгүй тусламж олгох журам"-ын 2.1, 2.2-т заасны дагуу тооцно</t>
    </r>
  </si>
  <si>
    <t xml:space="preserve">      МАЯГТ НМ-07в.  ТЭТГЭВЭРТ ГАРАХ АЛБАН ХААГЧИЙН ТӨРД АЖИЛЛАСАН БАЙДЛЫН ТУХАЙ МЭДЭЭЛЭЛ </t>
  </si>
  <si>
    <t xml:space="preserve"> Байгууллагын нэр</t>
  </si>
  <si>
    <t>Төрийн албан ажилласан</t>
  </si>
  <si>
    <t>Ажиллаж байсан байгууллага</t>
  </si>
  <si>
    <t>Ажилд томилогдсон огноо</t>
  </si>
  <si>
    <t xml:space="preserve">2022 онд санхүүжих дүн </t>
  </si>
  <si>
    <t xml:space="preserve">                     Гадаад албан томилолт</t>
  </si>
  <si>
    <t>Бүрдүүлэх материал</t>
  </si>
  <si>
    <t>Хувийн өргөдөл</t>
  </si>
  <si>
    <r>
      <rPr>
        <b/>
        <sz val="11"/>
        <color indexed="8"/>
        <rFont val="Calibri"/>
        <family val="2"/>
        <charset val="204"/>
      </rPr>
      <t xml:space="preserve">Байгууллагын тодорхойлолт ҮҮнд: </t>
    </r>
    <r>
      <rPr>
        <sz val="10"/>
        <rFont val="Arial"/>
        <family val="2"/>
      </rPr>
      <t xml:space="preserve"> төрийн байгууллагад ажилласан жил, сүүлийн 3 жилийн үндсэн цалингийн дундажийг тодохойлолтод оруулах</t>
    </r>
  </si>
  <si>
    <t>иргэний үнэмлэх хуулбар</t>
  </si>
  <si>
    <t>НДаатгалын дэвтэр хуулбар нотлох баримт болно.</t>
  </si>
  <si>
    <t>мян. Төг</t>
  </si>
  <si>
    <t>Сум</t>
  </si>
  <si>
    <t xml:space="preserve">Овог Нэр </t>
  </si>
  <si>
    <t>Тэтгэмж олгох сар</t>
  </si>
  <si>
    <t>Нийт дүн</t>
  </si>
  <si>
    <t>Уг маягтанд багана нэмэхгүй</t>
  </si>
  <si>
    <r>
      <rPr>
        <b/>
        <sz val="11"/>
        <color indexed="8"/>
        <rFont val="Calibri"/>
        <family val="2"/>
        <charset val="204"/>
      </rPr>
      <t xml:space="preserve">Байгууллагын тодорхойлолт ҮҮнд: </t>
    </r>
    <r>
      <rPr>
        <sz val="10"/>
        <rFont val="Arial"/>
        <family val="2"/>
      </rPr>
      <t xml:space="preserve"> Үндсэн цалингийн тодорхойлолт</t>
    </r>
  </si>
  <si>
    <t>Сонгуулийн үр дүнгээр чөлөөлсөн захирамжийн  хуулбар</t>
  </si>
  <si>
    <t>Иргэний үнэмлэх хуулбар</t>
  </si>
  <si>
    <t xml:space="preserve">                     Нэг удаагийн тэтгэмж, урамшуулал</t>
  </si>
  <si>
    <t xml:space="preserve">Мян.төг </t>
  </si>
  <si>
    <t>Хууль зүйн мэдээлэл</t>
  </si>
  <si>
    <t>Төрийн мэдээлэл</t>
  </si>
  <si>
    <t>Өдөр тутмын сонин хэвлэл</t>
  </si>
  <si>
    <t>Монголын болон гадаад улс орнуудын мэргэжлийн хэвлэл</t>
  </si>
  <si>
    <t>Хууль тогтоомж, мэргэжлийн байгууллагуудын товхимлууд</t>
  </si>
  <si>
    <t>Төвийн контор</t>
  </si>
  <si>
    <t>Халад</t>
  </si>
  <si>
    <t>Брезент ажлын хувцас</t>
  </si>
  <si>
    <t>Ажлын хувцас слейсарь</t>
  </si>
  <si>
    <t>эсгий гутал</t>
  </si>
  <si>
    <t>ажлын гутал</t>
  </si>
  <si>
    <t>ажлын бээлий</t>
  </si>
  <si>
    <t>Аудит, баталгаажуулалт зэрэглэл тогтоох</t>
  </si>
  <si>
    <t>ТҮ-1</t>
  </si>
  <si>
    <t>Өөрийн орлого</t>
  </si>
  <si>
    <t>ТЗ-6</t>
  </si>
  <si>
    <t>ТЗ-5</t>
  </si>
  <si>
    <t>ТҮ-8</t>
  </si>
  <si>
    <t>ТҮ-5</t>
  </si>
  <si>
    <t>ТҮ-3</t>
  </si>
  <si>
    <t xml:space="preserve">                     Тавилга эд хогшил</t>
  </si>
  <si>
    <t xml:space="preserve">                            Тэтгэврийн даатгал /8.5%/</t>
  </si>
  <si>
    <t xml:space="preserve">                        Сонгуулийн үр дүнгээр чөлөөлөгдсөн албан хаагч судалгаа</t>
  </si>
  <si>
    <t>Төсөв</t>
  </si>
  <si>
    <t>ТЗ-7</t>
  </si>
  <si>
    <t>ТЗ-4</t>
  </si>
  <si>
    <t>ТҮ-4</t>
  </si>
  <si>
    <t>Сургалтын зардал</t>
  </si>
  <si>
    <t>Орон нутгийн нэмэгдэл</t>
  </si>
  <si>
    <t>Засаг даргын Тамгын газрын 2024 оны Багаж, техник хэрэгсэл худалдан авах тооцоо</t>
  </si>
  <si>
    <t>2026 оны төсвийн төсөөлөл</t>
  </si>
  <si>
    <t>Байгаль орчин нөхөн сэргээлт</t>
  </si>
  <si>
    <t>ТЗ-8</t>
  </si>
  <si>
    <t xml:space="preserve">      МАЯГТ НМ-07а.  ТЭТГЭВЭРТ ГАРАХ АЛБАН ХААГЧИЙН МЭДЭЭЛЭЛ 5 ЖИЛИЙН ТЭТГЭМЖ</t>
  </si>
  <si>
    <t>2. 2025 оны төсвийн төсөл баганын шарлуулсан хэсэгт тоо оруулахгүй тооцоо хийсэн "Sheet"-ээс шууд дүн татагдана.</t>
  </si>
  <si>
    <t>2023 оны төсвийн гүйцэтгэл</t>
  </si>
  <si>
    <t>2024 оны</t>
  </si>
  <si>
    <t>2025 оны төсвийн төсөл</t>
  </si>
  <si>
    <t>2027 оны төсвийн төсөөлөл</t>
  </si>
  <si>
    <t xml:space="preserve">                            Тэтгэмжийн даатгал /1%/</t>
  </si>
  <si>
    <t xml:space="preserve">                            ЇОМШ євчний даатгал /0.5%/</t>
  </si>
  <si>
    <t xml:space="preserve">                            Ажилгїйдлийн даатгал /0.5%/</t>
  </si>
  <si>
    <t>Ангилал, зэрэглэл</t>
  </si>
  <si>
    <t>ТЗ-3</t>
  </si>
  <si>
    <t>ТЗ-2</t>
  </si>
  <si>
    <t>ТЗ-1</t>
  </si>
  <si>
    <t>УТ-ЗД</t>
  </si>
  <si>
    <t>УТ-орлогч</t>
  </si>
  <si>
    <t>УТ-</t>
  </si>
  <si>
    <t>ТҮ-9</t>
  </si>
  <si>
    <t>ТҮ-6</t>
  </si>
  <si>
    <t>ТҮ-2</t>
  </si>
  <si>
    <r>
      <t xml:space="preserve">ЗГ-ын 2024 оны 128  тоот тогтоолоор тогтоосон </t>
    </r>
    <r>
      <rPr>
        <b/>
        <sz val="8"/>
        <rFont val="Arial"/>
        <family val="2"/>
        <charset val="204"/>
      </rPr>
      <t>ҮНДСЭН ЦАЛИН</t>
    </r>
  </si>
  <si>
    <t>Төрийн албанд ажилласан хугацааны</t>
  </si>
  <si>
    <t>улиралд олгох үр дүнгийн урамшуулал</t>
  </si>
  <si>
    <t>2025   Оны төсвийн төсөл</t>
  </si>
  <si>
    <t>Халаалтын төлбөр    (   1*2)</t>
  </si>
  <si>
    <t>.....................................................-ын  2025 оны байрны түрээсийн зардлын тооцоо</t>
  </si>
  <si>
    <t xml:space="preserve">                                                                                                               Төсөв хянасан:              Дарга .............................нэр</t>
  </si>
  <si>
    <t xml:space="preserve">                                                                                                              Төсөв боловсруулсан:   Нябо ..............................нэр</t>
  </si>
  <si>
    <t>...................................ын 2025 оны Улсын мэдээллийн маягт хэвлэх, бэлтгэх тооцоо</t>
  </si>
  <si>
    <t>2024 оны төлөвлөгөө</t>
  </si>
  <si>
    <t>2024 оны ХБГ</t>
  </si>
  <si>
    <t xml:space="preserve">2025 оны  тооцоо </t>
  </si>
  <si>
    <t>2025 он</t>
  </si>
  <si>
    <t>2024 он</t>
  </si>
  <si>
    <t>2023 он</t>
  </si>
  <si>
    <t>2022 он</t>
  </si>
  <si>
    <t>50 настай гарч байгаа бол хүүхдүүдийн төрсний гэрчилгээний хуулбар</t>
  </si>
  <si>
    <t>Засаг даргын Тамгын газрын  2025 оны Орлогын  тооцоо</t>
  </si>
  <si>
    <t>.....................................................-ын  2025 оны Төсөвт шинээр зайлшгүй нэмэгдэх зардлууд</t>
  </si>
  <si>
    <t>.....................................................-ын  2025 оны Улсын төсвийн хөрөнгө оруулалтаар хэрэгжүүлэх төсөл арга хэмжээний тооцоо</t>
  </si>
  <si>
    <t>ТӨРИЙН ЗАХИРГААНЫ АЛБАН ХААГЧИД МӨНГӨН УРАМШУУЛАЛ ОЛГОХ ТООЦООЛОЛ</t>
  </si>
  <si>
    <t>Жич: Үндсэн цалинг төгрөгөөр тооцно.</t>
  </si>
  <si>
    <t>төгрөгөөр</t>
  </si>
  <si>
    <t>Байгууллагын  регистрийн дугаар</t>
  </si>
  <si>
    <t>Албан тушаалын үндсэн цалингийн дундаж</t>
  </si>
  <si>
    <t>Тухайн  ажилд орсон тушаалын огноо</t>
  </si>
  <si>
    <t>Тухайн  байгууллагад тасралтгүй ажиллаж байгаа жил</t>
  </si>
  <si>
    <t>Тэтгэмж</t>
  </si>
  <si>
    <t>Тооцох сар</t>
  </si>
  <si>
    <t>........................ сум</t>
  </si>
  <si>
    <t>ХЯНАСАН:</t>
  </si>
  <si>
    <t>................................../АЛБАН ТУШААЛ/ ................................/НЭР/</t>
  </si>
  <si>
    <t>СУДАЛГАА ГАРГАСАН:</t>
  </si>
  <si>
    <t xml:space="preserve">Урамшууллыг авах сар </t>
  </si>
  <si>
    <t>Овог, Нэр:......................</t>
  </si>
  <si>
    <t>1 ЖИЛИЙН НИЙТ ЦАЛИН</t>
  </si>
  <si>
    <t xml:space="preserve"> ...............-ЫН ТӨРИЙН ЗАХИРГААНЫ АЛБАН ХААГЧДЫН МӨНГӨН УРАМШУУЛАЛЫН ҮНДСЭН ЦАЛИНГИЙН ТООЦООЛОЛ</t>
  </si>
  <si>
    <t xml:space="preserve">                     Хөдөө орон нутагт тогтвор сууршилтай ажилласаны тэтгэмж</t>
  </si>
  <si>
    <t xml:space="preserve">                     Тэтгэвэрт гарахад олгох нэг удаагийн мөнгөн тэтгэмж</t>
  </si>
  <si>
    <t>ТЗ-10</t>
  </si>
  <si>
    <t>ТҮ-10</t>
  </si>
  <si>
    <t>ТҮ-11</t>
  </si>
  <si>
    <t>ТҮ-12</t>
  </si>
  <si>
    <t xml:space="preserve">           Тєрийн їйлчилгээний бусад албан хаагч (ТҮ)</t>
  </si>
  <si>
    <t>Төсвийн хөтөлбөр</t>
  </si>
  <si>
    <t>Хөтөлбөрийн хүрэх үр дүн</t>
  </si>
  <si>
    <t>Үр дүнгийн чанарын болон тоо хэмжээний шалгуур үзүүлэлт</t>
  </si>
  <si>
    <t>Суурь он</t>
  </si>
  <si>
    <t>Суурь түвшин</t>
  </si>
  <si>
    <t>Хөтөлбөрийн зарцуулах төсөв</t>
  </si>
  <si>
    <t>(Тайлбар: Хэрэгжүүлэх төсвийн хөтөлбөрийн код, нэрийг бичнэ.)</t>
  </si>
  <si>
    <t>(Тайлбар: Төсвийн хөтөлбөрийг хэрэгжүүлснээр хүрэх үр дүнг тодорхойлж бичнэ.)</t>
  </si>
  <si>
    <t>(Тайлбар: Хөтөлбөрийн шалгуур үзүүлэлтийг бичнэ )</t>
  </si>
  <si>
    <t>(Тайлбар: Шалгуур үзүүлэлтийн хэмжих нэгжийг оруулна.)</t>
  </si>
  <si>
    <t>(Тайлбар: Шалгуур үзүүлэлтийн суурь он бичнэ )</t>
  </si>
  <si>
    <t>(Тайлбар: Суурь онд байсан түвшнийг бичнэ )</t>
  </si>
  <si>
    <t>(Тайлбар: Төсвийн жилийн зорилтот түвшнийг бичнэ )</t>
  </si>
  <si>
    <t>(Тайлбар: Төсвийн хөтөлбөрийн зарцуулах төсвийг бичнэ )</t>
  </si>
  <si>
    <t>2025 оны зорилтот түвшин</t>
  </si>
  <si>
    <t>.........................ЫН 2025 ОНД ХЭРЭГЖҮҮЛЭХ ХӨТӨЛБӨР, ХӨТӨЛБӨРИЙН ХҮРЭХ ҮР ДҮНГИЙН ТАЛААРХ ЧАНАРЫН БОЛОН ТОО ХЭМЖЭЭНИЙ ҮЗҮҮЛЭЛТ</t>
  </si>
  <si>
    <t>Орон нутгийн өөрөө удирдах ёсны байгууллагын үйл ажиллагаа</t>
  </si>
  <si>
    <t>Орон нутгийн гүйцэтгэх засаглалын удирдлага</t>
  </si>
  <si>
    <t>Байгаль орчныг хамгаалах нөхөн сэргээх</t>
  </si>
  <si>
    <t>Мал аж ахуйг хөгжүүлэх</t>
  </si>
  <si>
    <t>Авто зам</t>
  </si>
  <si>
    <t>Хот байгуулалт тохижилт</t>
  </si>
  <si>
    <t>Төрийн өмчийн эрхийг хэрэгжүүлэх</t>
  </si>
  <si>
    <t>Ахмад настны хөгжил хамгаалал</t>
  </si>
  <si>
    <t>Хүрээлэн буй орчны бодлого удирдлага</t>
  </si>
  <si>
    <t>Ойжуулалт</t>
  </si>
  <si>
    <t>Нийгмийн халамж</t>
  </si>
  <si>
    <t>Эмнэлгийн тусламж үйлчилгээ</t>
  </si>
  <si>
    <t>Сургуулийн өмнөх боловсрол</t>
  </si>
  <si>
    <t>Ерөнхий боловсрол</t>
  </si>
  <si>
    <t>Биеийн тамир спорт</t>
  </si>
  <si>
    <t>Соёл урлаг</t>
  </si>
  <si>
    <t>Мэргэжлийн боловсрол</t>
  </si>
  <si>
    <t>Жижиг дунд їйлдвэрлэлийг дэмжих</t>
  </si>
  <si>
    <t>орон нутгийн зорилтот хөрөнгө оруулалт</t>
  </si>
  <si>
    <t xml:space="preserve">код </t>
  </si>
  <si>
    <t xml:space="preserve">нэр </t>
  </si>
  <si>
    <t>Хөтөлбөрийн код нэр</t>
  </si>
  <si>
    <t>Жич</t>
  </si>
  <si>
    <t>Сумын төсвийн зардлыг төлөвлөхдөө эдийн засгийн, хөтөлбөрийн болон зориулалт, арга хэмжээний ангиллыг 2015 оны Сангийн Сайдын 7-р тушаалаар батлагдсан “Төсвийн ангилал шинэчлэн батлах тухай”-ын дагуу боловсруулах бөгөөд төсвийн зардлын эдийн засгийн ангиллыг ашиглах зааврыг 2020 оны Сангийн сайдын 190-р тушаалаар баталсан “Заавар батлах тухай”-ыг баримтлан төлөвлөх;</t>
  </si>
  <si>
    <t>Орон нутгийн ТЕЗ нар Төсвийн тухай хуулийн 31.1” эрхлэх асуудлын хүрээнд хөрөнгө оруулалтын арга хэмжээ, түүнд шаардагдах хөрөнгийн хэмжээг холбогдох хөтөлбөрт тусгасан байх:” заалтын дагуу орон нутгийн хөрөнгө оруулалт, орон нутгийн хөгжлийн сан, замын сан, байгаль хамгаалах нөхөн сэргээх зэрэг арга хэмжээний зардлын эх үүсвэрээр хэрэгжих төсөл арга хэмжээ бүрийг үндсэн чиг үүрэгт хамаарах төсвийн хөтөлбөрөөр төлөвлөх;</t>
  </si>
  <si>
    <t>Сумын  хэрэгжүүлэх төсвийн хөтөлбөр, хөтөлбөрийн хүрэх үр дүнгийн талаарх чанарын болон тоо хэмжээний үзүүлэлт дараах загвар маягтын дагуу батлах. Түүнчлэн орон нутгийн шалгуур үзүүлэлтэд орон нутгийн хөгжлийн индекс, шинээр шилжин суурьшсан хүн ам зэрэг тоон утгаар илэрхийлэгдэх үр дүнгийн үзүүлэлтүүдийг түлхүү оруулах нь зүйтэй.</t>
  </si>
  <si>
    <t>Маягт бөглөх заавар</t>
  </si>
  <si>
    <r>
      <t>·</t>
    </r>
    <r>
      <rPr>
        <sz val="7"/>
        <rFont val="Times New Roman"/>
        <family val="1"/>
        <charset val="204"/>
      </rPr>
      <t xml:space="preserve">         </t>
    </r>
    <r>
      <rPr>
        <i/>
        <sz val="12"/>
        <rFont val="Arial"/>
        <family val="2"/>
        <charset val="204"/>
      </rPr>
      <t>(2) Хэрэгжүүлэх хөтөлбөр</t>
    </r>
    <r>
      <rPr>
        <i/>
        <sz val="12"/>
        <color rgb="FF000000"/>
        <rFont val="Arial"/>
        <family val="2"/>
        <charset val="204"/>
      </rPr>
      <t>:</t>
    </r>
    <r>
      <rPr>
        <sz val="12"/>
        <color rgb="FF000000"/>
        <rFont val="Arial"/>
        <family val="2"/>
        <charset val="204"/>
      </rPr>
      <t xml:space="preserve"> Сангийн сайдын 2015 оны 7 дугаар тушаалаар батлагдсан хөтөлбөрийн ангиллын хүрээнд хэрэгжүүлэх хөтөлбөрийн нэр кодыг бичнэ.</t>
    </r>
  </si>
  <si>
    <r>
      <t>·</t>
    </r>
    <r>
      <rPr>
        <sz val="7"/>
        <rFont val="Times New Roman"/>
        <family val="1"/>
        <charset val="204"/>
      </rPr>
      <t xml:space="preserve">         </t>
    </r>
    <r>
      <rPr>
        <i/>
        <sz val="12"/>
        <rFont val="Arial"/>
        <family val="2"/>
        <charset val="204"/>
      </rPr>
      <t>(3) Х</t>
    </r>
    <r>
      <rPr>
        <i/>
        <sz val="12"/>
        <color rgb="FF000000"/>
        <rFont val="Arial"/>
        <family val="2"/>
        <charset val="204"/>
      </rPr>
      <t>өтөлбөрийн хүрэх үр дүн:</t>
    </r>
    <r>
      <rPr>
        <sz val="12"/>
        <color rgb="FF000000"/>
        <rFont val="Arial"/>
        <family val="2"/>
        <charset val="204"/>
      </rPr>
      <t xml:space="preserve"> Тухайн хөтөлбөрийн хүрээнд төлөвлөсөн өөрчлөлтийг хэмжиж болохуйц үр дүн байдлаар бичнэ. Нэг хөтөлбөрийн хүрээнд хэд хэдэн үр дүнд хүрэхээр тодорхойлж болно.</t>
    </r>
  </si>
  <si>
    <r>
      <t>·</t>
    </r>
    <r>
      <rPr>
        <sz val="7"/>
        <color rgb="FF000000"/>
        <rFont val="Times New Roman"/>
        <family val="1"/>
        <charset val="204"/>
      </rPr>
      <t xml:space="preserve">         </t>
    </r>
    <r>
      <rPr>
        <i/>
        <sz val="12"/>
        <rFont val="Arial"/>
        <family val="2"/>
        <charset val="204"/>
      </rPr>
      <t>(4) Үр дүнгийн шалгуур үзүүлэлт :</t>
    </r>
    <r>
      <rPr>
        <sz val="12"/>
        <rFont val="Arial"/>
        <family val="2"/>
        <charset val="204"/>
      </rPr>
      <t xml:space="preserve"> </t>
    </r>
    <r>
      <rPr>
        <sz val="12"/>
        <color rgb="FF000000"/>
        <rFont val="Arial"/>
        <family val="2"/>
        <charset val="204"/>
      </rPr>
      <t>Төсвийн хөтөлбөрийн үр дүн бүрийг 5-аас ихгүй тоон эсвэл чанарын гүйцэтгэлийн шалгуур үзүүлэлтээр хэмжинэ.</t>
    </r>
  </si>
  <si>
    <r>
      <t>·</t>
    </r>
    <r>
      <rPr>
        <sz val="7"/>
        <color rgb="FF000000"/>
        <rFont val="Times New Roman"/>
        <family val="1"/>
        <charset val="204"/>
      </rPr>
      <t xml:space="preserve">         </t>
    </r>
    <r>
      <rPr>
        <i/>
        <sz val="12"/>
        <rFont val="Arial"/>
        <family val="2"/>
        <charset val="204"/>
      </rPr>
      <t>(5) Хэмжих нэгж:</t>
    </r>
    <r>
      <rPr>
        <sz val="12"/>
        <rFont val="Arial"/>
        <family val="2"/>
        <charset val="204"/>
      </rPr>
      <t xml:space="preserve"> Дээрх шалгуур үзүүлэлтийн хэмжих нэгжийг оруулна. Тухайлбал, хувь, тоо, эрэмбэ гэх мэт</t>
    </r>
    <r>
      <rPr>
        <sz val="12"/>
        <color rgb="FF000000"/>
        <rFont val="Arial"/>
        <family val="2"/>
        <charset val="204"/>
      </rPr>
      <t>.</t>
    </r>
  </si>
  <si>
    <r>
      <t>·</t>
    </r>
    <r>
      <rPr>
        <sz val="7"/>
        <color rgb="FF000000"/>
        <rFont val="Times New Roman"/>
        <family val="1"/>
        <charset val="204"/>
      </rPr>
      <t xml:space="preserve">         </t>
    </r>
    <r>
      <rPr>
        <i/>
        <sz val="12"/>
        <rFont val="Arial"/>
        <family val="2"/>
        <charset val="204"/>
      </rPr>
      <t xml:space="preserve">(6&amp;7) </t>
    </r>
    <r>
      <rPr>
        <i/>
        <sz val="12"/>
        <color rgb="FF000000"/>
        <rFont val="Arial"/>
        <family val="2"/>
        <charset val="204"/>
      </rPr>
      <t>Суурь:</t>
    </r>
    <r>
      <rPr>
        <sz val="12"/>
        <color rgb="FF000000"/>
        <rFont val="Arial"/>
        <family val="2"/>
        <charset val="204"/>
      </rPr>
      <t xml:space="preserve"> Суурь түвшнийг хэмжсэн он болон тухайн үзүүлэлтийн чанарын болон тоон утгыг оруулна.</t>
    </r>
  </si>
  <si>
    <r>
      <t>·</t>
    </r>
    <r>
      <rPr>
        <sz val="7"/>
        <color rgb="FF000000"/>
        <rFont val="Times New Roman"/>
        <family val="1"/>
        <charset val="204"/>
      </rPr>
      <t xml:space="preserve">         </t>
    </r>
    <r>
      <rPr>
        <i/>
        <sz val="12"/>
        <rFont val="Arial"/>
        <family val="2"/>
        <charset val="204"/>
      </rPr>
      <t xml:space="preserve">(8) </t>
    </r>
    <r>
      <rPr>
        <i/>
        <sz val="12"/>
        <color rgb="FF000000"/>
        <rFont val="Arial"/>
        <family val="2"/>
        <charset val="204"/>
      </rPr>
      <t xml:space="preserve">Зорилтот түвшин: </t>
    </r>
    <r>
      <rPr>
        <sz val="12"/>
        <color rgb="FF000000"/>
        <rFont val="Arial"/>
        <family val="2"/>
        <charset val="204"/>
      </rPr>
      <t>Тухайн онд хүрэх зорилтот түвшний утгыг оруулна.</t>
    </r>
  </si>
  <si>
    <r>
      <t>·</t>
    </r>
    <r>
      <rPr>
        <sz val="7"/>
        <color rgb="FF000000"/>
        <rFont val="Times New Roman"/>
        <family val="1"/>
        <charset val="204"/>
      </rPr>
      <t xml:space="preserve">         </t>
    </r>
    <r>
      <rPr>
        <i/>
        <sz val="12"/>
        <rFont val="Arial"/>
        <family val="2"/>
        <charset val="204"/>
      </rPr>
      <t>(9) Хөтөлбөрийн зарцуулах төсөв:</t>
    </r>
    <r>
      <rPr>
        <sz val="12"/>
        <rFont val="Arial"/>
        <family val="2"/>
        <charset val="204"/>
      </rPr>
      <t xml:space="preserve"> Тухайн төсвийн хөтөлбөр дээр тавигдсан</t>
    </r>
  </si>
  <si>
    <r>
      <t>·</t>
    </r>
    <r>
      <rPr>
        <sz val="7"/>
        <color rgb="FF000000"/>
        <rFont val="Times New Roman"/>
        <family val="1"/>
        <charset val="204"/>
      </rPr>
      <t xml:space="preserve">         </t>
    </r>
    <r>
      <rPr>
        <sz val="12"/>
        <rFont val="Arial"/>
        <family val="2"/>
        <charset val="204"/>
      </rPr>
      <t xml:space="preserve"> нийт дүнг оруулна, зориулалт арга хэмжээгээр задалж болно.</t>
    </r>
  </si>
  <si>
    <t>Баацагаан Сум</t>
  </si>
  <si>
    <t>П.Батгэрэл</t>
  </si>
  <si>
    <t>Багийн Засаг дарга</t>
  </si>
  <si>
    <t xml:space="preserve">Т.Билэггэндэн </t>
  </si>
  <si>
    <t xml:space="preserve">Ж.Солонго </t>
  </si>
  <si>
    <t>П.Мөнхжаргал</t>
  </si>
  <si>
    <t>Д.Баттөр</t>
  </si>
  <si>
    <t>Б.Баянжаргал</t>
  </si>
  <si>
    <t>Б.Хүрэлбаатар</t>
  </si>
  <si>
    <t>ТҮМ-7</t>
  </si>
  <si>
    <t>ТҮМ-3</t>
  </si>
  <si>
    <t>ТҮСБ-3</t>
  </si>
  <si>
    <t>ЗАСАГ ДАРГЫН ТАМГЫН ГАЗРЫН АЖИЛЛАГСДЫН 2025 ОНЫ ЦАЛИНГИЙН САНГИЙН ТООЦОО</t>
  </si>
  <si>
    <t>С.Энхтөр</t>
  </si>
  <si>
    <t>Засаг дарга</t>
  </si>
  <si>
    <t>Б.Бямбаням</t>
  </si>
  <si>
    <t xml:space="preserve">ЗДОрлогч </t>
  </si>
  <si>
    <t>Б.Наранбаатар</t>
  </si>
  <si>
    <t>Тамгын газрын дарга</t>
  </si>
  <si>
    <t>О.Дашдаваа</t>
  </si>
  <si>
    <t>Бэлчээр тэжээл газар тариалангийн мэргэжилтэн</t>
  </si>
  <si>
    <t>С.Батхүү</t>
  </si>
  <si>
    <t>МАА-н төлөвлөлт менежмент мал үржил бүртгэлийн ажилтан</t>
  </si>
  <si>
    <t>Э.Бат-эрдэнэ</t>
  </si>
  <si>
    <t xml:space="preserve">БОХУ байцаагч </t>
  </si>
  <si>
    <t>Д.Бямбадулам</t>
  </si>
  <si>
    <t>Дотоод ажилтан</t>
  </si>
  <si>
    <t xml:space="preserve">Б.Отгонжаргал </t>
  </si>
  <si>
    <t>НБажилтан</t>
  </si>
  <si>
    <t xml:space="preserve">Б.Лхагвасүрэн </t>
  </si>
  <si>
    <t xml:space="preserve">Спортын арга зүйч </t>
  </si>
  <si>
    <t>Б.Гэрэлмөнх</t>
  </si>
  <si>
    <t>Санхүүгийн албаны дарга</t>
  </si>
  <si>
    <t xml:space="preserve">Төрийн сангийн мэргэжилтэн </t>
  </si>
  <si>
    <t>Д.Должинсүрэн</t>
  </si>
  <si>
    <t xml:space="preserve">Нягтлан бодогч </t>
  </si>
  <si>
    <t>Г.Энхжаргал</t>
  </si>
  <si>
    <t xml:space="preserve">П.Соёлмаа </t>
  </si>
  <si>
    <t xml:space="preserve">Бичиг хэргийн ажилтан </t>
  </si>
  <si>
    <t xml:space="preserve">Т.Батсүх </t>
  </si>
  <si>
    <t>Б.Батжаргал</t>
  </si>
  <si>
    <t>Б.Амарбаяр</t>
  </si>
  <si>
    <t>Н.Алтангэрэл</t>
  </si>
  <si>
    <t>Нярав</t>
  </si>
  <si>
    <t>Үйлчлэгч</t>
  </si>
  <si>
    <t>Жолооч</t>
  </si>
  <si>
    <t xml:space="preserve">Слесарь Хогийн машин </t>
  </si>
  <si>
    <t>эр</t>
  </si>
  <si>
    <t>эм</t>
  </si>
  <si>
    <t xml:space="preserve">ЖДҮ,хоршоо хүнс хариуцсан мэргэжилтэн </t>
  </si>
  <si>
    <t>УТ</t>
  </si>
  <si>
    <t>ТҮСБ</t>
  </si>
  <si>
    <t>ТҮМ</t>
  </si>
  <si>
    <t>ТӨСӨВ ХЯНАСАН</t>
  </si>
  <si>
    <t xml:space="preserve">ТӨСӨВ БОЛОВСРУУЛСАН </t>
  </si>
  <si>
    <t xml:space="preserve">ДАРГА                                                     Б.НАРАНБААТАР </t>
  </si>
  <si>
    <t>НЯБО                                                      Г.ЭНХЖАРГАЛ</t>
  </si>
  <si>
    <t>Засаг даргын Тамгын газрын 2025 оны гэрэл, цахилгааны зардлуудын тооцоо</t>
  </si>
  <si>
    <t>гэрэлтүүлэг</t>
  </si>
  <si>
    <t>худаг</t>
  </si>
  <si>
    <t>спорт заал</t>
  </si>
  <si>
    <t>Засаг даргын Тамгын газрын 2025 оны дулаан халаалтын зардлын тооцоо</t>
  </si>
  <si>
    <t>АҮтөв</t>
  </si>
  <si>
    <t>Шинэ тамгын газар</t>
  </si>
  <si>
    <t>Цагдаагийн кубон</t>
  </si>
  <si>
    <t>Засаг даргын Тамгын газрын 2025 оны  цэвэр, бохир усны зардлын тооцоо</t>
  </si>
  <si>
    <t xml:space="preserve">Ахмадын хороо </t>
  </si>
  <si>
    <t>Засаг даргын Тамгын газрын  2025 оны бичиг хэргийн зардлын тооцоо</t>
  </si>
  <si>
    <t>Принтерийн хор</t>
  </si>
  <si>
    <t>Бичгийн цаас</t>
  </si>
  <si>
    <t>Бичгийн хавчаар</t>
  </si>
  <si>
    <t>Бичгийн үдээс</t>
  </si>
  <si>
    <t>Бичгийн хавтас</t>
  </si>
  <si>
    <t>Албан баланк</t>
  </si>
  <si>
    <t xml:space="preserve">Хор цэнэглүүлэх </t>
  </si>
  <si>
    <t>Уаз Фермер</t>
  </si>
  <si>
    <t>36-97</t>
  </si>
  <si>
    <t>Уаз пургон</t>
  </si>
  <si>
    <t>Хогийн машин</t>
  </si>
  <si>
    <t xml:space="preserve"> Lexus 470</t>
  </si>
  <si>
    <t>Jimmy</t>
  </si>
  <si>
    <t>1221</t>
  </si>
  <si>
    <t>А80</t>
  </si>
  <si>
    <t>Дизель</t>
  </si>
  <si>
    <t>A92</t>
  </si>
  <si>
    <t>Засаг даргын Тамгын газрын 2025 оны Тээвэр, шатахууны зардлын тооцоо</t>
  </si>
  <si>
    <t>Засаг даргын Тамгын газрын 2025 оны Шуудан холбооны зардлын тооцоо</t>
  </si>
  <si>
    <t>Цагдаа</t>
  </si>
  <si>
    <t>Засаг даргын тамгын газрын 2025 оны Хог хаягдал зайлуулах зардлын тооцоо</t>
  </si>
  <si>
    <t xml:space="preserve">                      ДАРГА                                                        Б.НАРАНБААТАР </t>
  </si>
  <si>
    <t xml:space="preserve">                      ТӨСӨВ ХЯНАСАН </t>
  </si>
  <si>
    <t xml:space="preserve">                     ТӨСӨВ БОЛОВСРУУЛСАН </t>
  </si>
  <si>
    <t xml:space="preserve">                     НЯБО                                                      Г.ЭНХЖАРГАЛ</t>
  </si>
  <si>
    <t>Засаг даргын тамгын газрын 2025 оны Ном хэвлэлийн зардлын тооцоо</t>
  </si>
  <si>
    <t>Архив сэтгүүл</t>
  </si>
  <si>
    <t>Хуулийн эмхэтгэл</t>
  </si>
  <si>
    <t xml:space="preserve">               ДАРГА                                                           Б.НАРАНБААТАР</t>
  </si>
  <si>
    <t xml:space="preserve">              ТӨСӨВ БОЛОВСРУУЛСАН</t>
  </si>
  <si>
    <t xml:space="preserve">               ТӨСӨВ ХЯНАСАН    </t>
  </si>
  <si>
    <t xml:space="preserve">               НЯБО                                                          Г.ЭНХЖАРГАЛ</t>
  </si>
  <si>
    <t>Засаг даргын тамгын газрын 2025 оны Бага үнэтэй түргэн элэгдэх зүйлс худалдан авах тооцоо</t>
  </si>
  <si>
    <t xml:space="preserve">Бээлий </t>
  </si>
  <si>
    <t>Саван</t>
  </si>
  <si>
    <t>Вок</t>
  </si>
  <si>
    <t>Шүүр,тосгуур</t>
  </si>
  <si>
    <t>гэрэл</t>
  </si>
  <si>
    <t>Алчуур</t>
  </si>
  <si>
    <t>Ариутгалын бодис</t>
  </si>
  <si>
    <t xml:space="preserve">Хувин </t>
  </si>
  <si>
    <t xml:space="preserve">Залгуур </t>
  </si>
  <si>
    <t>Комет</t>
  </si>
  <si>
    <t>Бөглөө гаргагч</t>
  </si>
  <si>
    <t>Хогны уут</t>
  </si>
  <si>
    <t>ш</t>
  </si>
  <si>
    <t xml:space="preserve">                           ДАРГА                                                     Б.НАРАНБААТАР </t>
  </si>
  <si>
    <t xml:space="preserve">                           ТӨСӨВ ХЯНАСАН</t>
  </si>
  <si>
    <t xml:space="preserve">                         ТӨСӨВ БОЛОВСРУУЛСАН </t>
  </si>
  <si>
    <t xml:space="preserve">                          НЯБО                                                      Г.ЭНХЖАРГАЛ</t>
  </si>
  <si>
    <t>Засаг даргын тамгын газрын 2025 оны Нормын хувцас болон зөөлөн эдлэлийн зардлын тооцоо</t>
  </si>
  <si>
    <t>Өнгөт принтер</t>
  </si>
  <si>
    <t>Аваарын  мотор</t>
  </si>
  <si>
    <t>3 үйлдэлт принтер</t>
  </si>
  <si>
    <t>мэргэжилтэн нарт комьпютер</t>
  </si>
  <si>
    <t xml:space="preserve">                               ДАРГА                                                     Б.НАРАНБААТАР </t>
  </si>
  <si>
    <t xml:space="preserve">                              ТӨСӨВ БОЛОВСРУУЛСАН </t>
  </si>
  <si>
    <t xml:space="preserve">                               НЯБО                                                      Г.ЭНХЖАРГАЛ</t>
  </si>
  <si>
    <t xml:space="preserve">                               ТӨСӨВ ХЯНАСАН</t>
  </si>
  <si>
    <t>Засаг даргын тамгын газрын 2025 оны Тавилга эд хогшил</t>
  </si>
  <si>
    <t>Сейф</t>
  </si>
  <si>
    <t>ширээ сандал</t>
  </si>
  <si>
    <t xml:space="preserve">ширээ </t>
  </si>
  <si>
    <t>сандал</t>
  </si>
  <si>
    <t>өлгүүр</t>
  </si>
  <si>
    <t>Хурдны сканнер</t>
  </si>
  <si>
    <t xml:space="preserve">                 ТӨСӨВ БОЛОВСРУУЛСАН </t>
  </si>
  <si>
    <t xml:space="preserve">                  ТӨСӨВ ХЯНАСАН</t>
  </si>
  <si>
    <t xml:space="preserve">                 НЯБО                                                        Г.ЭНХЖАРГАЛ</t>
  </si>
  <si>
    <t xml:space="preserve">                  ДАРГА                                                       Б.НАРАНБААТАР </t>
  </si>
  <si>
    <t>Засаг даргын тамгын газрын 2025 оны Хөдөлмөр хамгааллын хэрэгсэл худалдан авах тооцоо</t>
  </si>
  <si>
    <t>Галын хор</t>
  </si>
  <si>
    <t>Хүрз</t>
  </si>
  <si>
    <t>Сүх</t>
  </si>
  <si>
    <t>Жоотуу</t>
  </si>
  <si>
    <t>Лоом</t>
  </si>
  <si>
    <t xml:space="preserve">                       ТӨСӨВ БОЛОВСРУУЛСАН </t>
  </si>
  <si>
    <t xml:space="preserve">                       НЯБО                                                      Г.ЭНХЖАРГАЛ</t>
  </si>
  <si>
    <t xml:space="preserve">                       ТӨСӨВ ХЯНАСАН</t>
  </si>
  <si>
    <t xml:space="preserve">                       ДАРГА                                                     Б.НАРАНБААТАР </t>
  </si>
  <si>
    <t xml:space="preserve">      </t>
  </si>
  <si>
    <t xml:space="preserve">Автомашины урсгал засвар </t>
  </si>
  <si>
    <t>машин</t>
  </si>
  <si>
    <t xml:space="preserve">Комьпютер текник хэрэгсэл </t>
  </si>
  <si>
    <t>Сантекникийн</t>
  </si>
  <si>
    <t>жижиг</t>
  </si>
  <si>
    <t>Төвийн барилгын далд монтаж</t>
  </si>
  <si>
    <t>жилд</t>
  </si>
  <si>
    <t xml:space="preserve">                        ДАРГА                                                     Б.НАРАНБААТАР </t>
  </si>
  <si>
    <t xml:space="preserve">                        ТӨСӨВ ХЯНАСАН</t>
  </si>
  <si>
    <t xml:space="preserve">                        ТӨСӨВ БОЛОВСРУУЛСАН </t>
  </si>
  <si>
    <t xml:space="preserve">                         НЯБО                                                      Г.ЭНХЖАРГАЛ</t>
  </si>
  <si>
    <t>Засаг даргын Тамгын газрын 2025 оны Урсгал засварын зардлын тооцоо</t>
  </si>
  <si>
    <t xml:space="preserve">Засаг даргын тамгын газрын 2025 оны Дотоод томилолтын тооцоо </t>
  </si>
  <si>
    <t>Сургалт семиинарт оролцох</t>
  </si>
  <si>
    <t xml:space="preserve">Сургалт семинарт оролцох </t>
  </si>
  <si>
    <t xml:space="preserve">                                                 Төсөв боловсруулсан:   Нябо .............................Г.ЭНХЖАРГАЛ</t>
  </si>
  <si>
    <t xml:space="preserve">                                                  Төсөв хянасан:              Дарга .........................Б.НАРАНБААТАР</t>
  </si>
  <si>
    <t>Засаг даргын тамгын газрын 2025 оны Аудитын зэрэглэл тогтоох зардлын тооцоо</t>
  </si>
  <si>
    <t xml:space="preserve">                            Төсөв хянасан:        Дарга ...................../ Б.НАРАНБААТАР /</t>
  </si>
  <si>
    <t xml:space="preserve">                            Төсөв боловсруулсан:   Нябо ...................../Г.ЭНХЖАРГАЛ /</t>
  </si>
  <si>
    <t>Засаг даргын тамгын газрын  2025 оны Тээврийн хэрэгслийн даатгал, татвар, оношилгооны тооцоо</t>
  </si>
  <si>
    <t>УАЗ ФЕРМЕР</t>
  </si>
  <si>
    <t>БНХ 3706</t>
  </si>
  <si>
    <t>УАЗ ПУРГОН</t>
  </si>
  <si>
    <t>БНХ4240</t>
  </si>
  <si>
    <t>БНХ0593</t>
  </si>
  <si>
    <t>LEXUS 470</t>
  </si>
  <si>
    <t>JIMMY</t>
  </si>
  <si>
    <t>БНХ1221</t>
  </si>
  <si>
    <t>БНА2021</t>
  </si>
  <si>
    <t xml:space="preserve">                                                                                                Төсөв хянасан:              Дарга ............................../Б.НАРАНБААТАР/</t>
  </si>
  <si>
    <t xml:space="preserve">                                                                                               Төсөв боловсруулсан:   Нябо .............................. /Г.ЭНХЖАРГАЛ /</t>
  </si>
  <si>
    <t>Засаг даргын тамгын газрын 2025 оны Мэдээлэл, технологийн үйлчилгээний тооцоо</t>
  </si>
  <si>
    <t>e-оффисын төлбөр</t>
  </si>
  <si>
    <t>Санхүүгийн программ лиценз</t>
  </si>
  <si>
    <t>Интернетийн төлбөр</t>
  </si>
  <si>
    <t xml:space="preserve">                            Төсөв хянасан:              Дарга ......................../Б.НАРАНБААТАР/</t>
  </si>
  <si>
    <t xml:space="preserve">                            Төсөв боловсруулсан:   Нябо ......................../ Г.ЭНХЖАРГАЛ  /</t>
  </si>
  <si>
    <t>Засаг даргын тамгын газрын 2025 оны Газрын төлбөрийн тооцоо</t>
  </si>
  <si>
    <t>Албаны конторын газар болон бусад харьяалагдах газар</t>
  </si>
  <si>
    <t xml:space="preserve">                                             Төсөв боловсруулсан:   Нябо ...................../ Г.ЭНХЖАРГАЛ /</t>
  </si>
  <si>
    <t xml:space="preserve">                                             Төсөв хянасан:              Дарга ..................... / Б.НАРАНБААТАР /</t>
  </si>
  <si>
    <t xml:space="preserve">                                </t>
  </si>
  <si>
    <r>
      <t xml:space="preserve">Засаг даргын тамгын газрын 2025 оны  Банк, санхүүгийн байгууллагын үйлчилгээний хураамж </t>
    </r>
    <r>
      <rPr>
        <b/>
        <sz val="10"/>
        <color indexed="10"/>
        <rFont val="Arial"/>
        <family val="2"/>
      </rPr>
      <t>болон бусад төлбөр хураамжийн</t>
    </r>
    <r>
      <rPr>
        <b/>
        <sz val="10"/>
        <rFont val="Arial"/>
        <family val="2"/>
      </rPr>
      <t xml:space="preserve"> тооцоо</t>
    </r>
  </si>
  <si>
    <t xml:space="preserve">Ариутгал </t>
  </si>
  <si>
    <t xml:space="preserve">Жилд 2 удаа ариутгал хийлгэх </t>
  </si>
  <si>
    <t xml:space="preserve">Бусад төлбөр хураамж </t>
  </si>
  <si>
    <t>Төлөвлөгдөөгүй зардал гарах үеийн</t>
  </si>
  <si>
    <t xml:space="preserve">                                              Төсөв хянасан:              Дарга ........................./ Б.НАРАНБААТАР /</t>
  </si>
  <si>
    <t xml:space="preserve">                                             Төсөв боловсруулсан:   Нябо ........................../ Г.ЭНХЖАРГАЛ  /</t>
  </si>
  <si>
    <t xml:space="preserve">Цэрэг батлан хамгаалах </t>
  </si>
  <si>
    <t xml:space="preserve">Гамшиг онцгой нөхцөлд </t>
  </si>
  <si>
    <t>Байгаль орчин</t>
  </si>
  <si>
    <t>Ахмад</t>
  </si>
  <si>
    <t xml:space="preserve">Залуучуудын холбоо </t>
  </si>
  <si>
    <t>Мал эмнэлэгийн арга хэмжээнд</t>
  </si>
  <si>
    <t>Эмэгтэйчүүдийн холбоо</t>
  </si>
  <si>
    <t xml:space="preserve"> Шинийн 1нд ахмад настан нэгдсэн золгуут </t>
  </si>
  <si>
    <t xml:space="preserve">Хэрэглэгчийн эрх ашгийн хамгаалах нийгэмлэгийн зардалд </t>
  </si>
  <si>
    <t>Цэргийн татлага тоо бүртгэлийн ажилд</t>
  </si>
  <si>
    <t>Гоц халдварт өвчин хүний өвчин байгалийн гамшигийн үед</t>
  </si>
  <si>
    <t xml:space="preserve">Байгаль хамгаалах зардалд </t>
  </si>
  <si>
    <t xml:space="preserve">Ахмадын баяр дуун цэнгүүн зохион байгуулах зардал </t>
  </si>
  <si>
    <t xml:space="preserve">Залуучуудын шинэ жил болон бусад залуучуудын хамарсан үйл ажиллагааны зардал </t>
  </si>
  <si>
    <t xml:space="preserve">Малын гоц халдварт өвчнөөс урьдчилан сэргийлэх нөөц бүрдүүлэх газар тариалангийн ажилд </t>
  </si>
  <si>
    <t xml:space="preserve">Эмэгтэйчүүдийн баярын зардал болон бусад ажилд </t>
  </si>
  <si>
    <t xml:space="preserve">Цагаан сарын нэгдсэн золгуутын зардалд </t>
  </si>
  <si>
    <t>Засаг даргын тамгын газрын 2025 оны Бараа үйлчилгээний бусад зардлын тооцоо</t>
  </si>
  <si>
    <t xml:space="preserve">                                              Төсөв хянасан:              Дарга ........................... / Б.НАРАНБААТАР /</t>
  </si>
  <si>
    <t xml:space="preserve">                                             Төсөв боловсруулсан:   Нябо ........................... / Г.ЭНХЖАРГАЛ /</t>
  </si>
  <si>
    <t xml:space="preserve">                                              </t>
  </si>
  <si>
    <t xml:space="preserve">Засаг даргын тамгын газрын 2025 оны Хичээл үйлдвэрлэлийн дадлага хийх тооцоо </t>
  </si>
  <si>
    <t xml:space="preserve">Мэргэжил мэдлэгээ дээшлүүлэх аймаг хотод сургалтад хамрагдах </t>
  </si>
  <si>
    <t xml:space="preserve">Хөдөө багуудад сургалт зохион байгуулах </t>
  </si>
  <si>
    <t>М.Шүрэнцэцэг</t>
  </si>
  <si>
    <t>Сургалтын төлбөр</t>
  </si>
  <si>
    <t xml:space="preserve">Шинээр гарч байгаа хууль тогтоомжийг гарын авлага бэлтгэн </t>
  </si>
  <si>
    <t>Хөдөө аж ахуйн их сургуульд Хөдөө аж ахуйн менежмент чиглэлээр суралцдаг сургалтын төлбөрийг төрөөс даах</t>
  </si>
  <si>
    <t xml:space="preserve">                                                                                                Төсөв хянасан:              Дарга ........................... / Б.НАРАНБААТАР/</t>
  </si>
  <si>
    <t xml:space="preserve">                                                                                               Төсөв боловсруулсан:   Нябо ........................... / Г.ЭНХЖАРГАЛ /</t>
  </si>
  <si>
    <t>.Засаг даргын тамгын газрын  2025 оны Засгийн газрын гадаад шилжүүлгийн тооцоо</t>
  </si>
  <si>
    <t xml:space="preserve">                                                      Засаг даргын тамгын газрын  2025 оны Тэтгэмж, урамшуулалын тооцоо</t>
  </si>
  <si>
    <t>Тэтгэмж ,буцалтгүй тусламж</t>
  </si>
  <si>
    <t xml:space="preserve">Өндөр насны тэтгэвэрт гарсан ахмадуудыг сар шинийн баяр болон ахмадын өдрөөр хүлээн авч хүндэтгэл үзүүлэх арга хэмжээний зардал </t>
  </si>
  <si>
    <t>Түлээ нүүрсний хөнгөлөлт</t>
  </si>
  <si>
    <t>Шагнал</t>
  </si>
  <si>
    <t xml:space="preserve">Ээлжийн амралтын нутаг явах унааны хөнгөлөлт </t>
  </si>
  <si>
    <t>Дотоод журам хамтын гэрээнд заасны дагуу ар гэрт гачигдал гарах хурим хийхэд нь олгох тэтгэмж</t>
  </si>
  <si>
    <t>1995 онд батлагдсан Ахмад настан  түүнд хөнгөлөлт үйлчилгээний тухай хуулийн 2-р бүлгийн 2.9.1 дэх заалтыг үндэслэв</t>
  </si>
  <si>
    <t>Албан хаагчдын нийгмийн батлагааг хангах</t>
  </si>
  <si>
    <t>Шинэ жил төлчдийн семинар бусад баяр ёслолын үед</t>
  </si>
  <si>
    <t xml:space="preserve">                                                                                                      Төсөв хянасан:              Дарга ............................/ Б.НАРАНБААТАР /</t>
  </si>
  <si>
    <t xml:space="preserve">                                                                                                     Төсөв боловсруулсан:   Нябо ............................/ Г.ЭНХЖАРГАЛ  /</t>
  </si>
  <si>
    <t>Засаг даргын тамгын газрын  2025 онд Байгаль орчныг хамгаалах, нөхөн сэргээх тооцоо</t>
  </si>
  <si>
    <t>Байгаль хамгаалах зардалд</t>
  </si>
  <si>
    <t>Байгаль орчны орлогоос 50% ийг байгаль хамгаалах хуульд заасны дагуу дагуу байгаль хамгаалах санд төвлөрүүлж нөхөн сэргээх хог байгаль хамгаалах зардалд зарцуулна.</t>
  </si>
  <si>
    <t xml:space="preserve">                                                                 Төсөв хянасан:              Дарга ............................Б.НАРАНБААТАР</t>
  </si>
  <si>
    <t xml:space="preserve">                                                                Төсөв боловсруулсан:   Нябо ............................Г.ЭНХЖАРГАЛ</t>
  </si>
  <si>
    <t>Засаг даргын Тамгын газар</t>
  </si>
  <si>
    <t>Пүрмаа</t>
  </si>
  <si>
    <t xml:space="preserve">Мөнхжаргал </t>
  </si>
  <si>
    <t xml:space="preserve">Багийн Засаг дарга </t>
  </si>
  <si>
    <t>ШВ70040727</t>
  </si>
  <si>
    <t xml:space="preserve">11жил 3сар </t>
  </si>
  <si>
    <t>2025.04 САР</t>
  </si>
  <si>
    <t>ут</t>
  </si>
  <si>
    <t xml:space="preserve">Засаг даргын тамгын газар </t>
  </si>
  <si>
    <t>Мөнхжаргал</t>
  </si>
  <si>
    <t>Засаг даргын тамгын газар</t>
  </si>
  <si>
    <t xml:space="preserve">2013.01.01 </t>
  </si>
  <si>
    <t>11жил 3 сар</t>
  </si>
  <si>
    <t>16жил 3 сар</t>
  </si>
  <si>
    <t>16жил 3сар</t>
  </si>
  <si>
    <t>Төрийн албаны -ын  2025 оны Холбооны мэдээ дамжуулалтын үнийн тооцоо</t>
  </si>
  <si>
    <t>Засаг даргын тамгын газрын 2025 онд Харуул, хамгаалалтын зардлын тооцоо</t>
  </si>
  <si>
    <t xml:space="preserve">                                                                                                      Төсөв хянасан:              Дарга ..........................Б.НАРАНБААТАР </t>
  </si>
  <si>
    <t xml:space="preserve">                                                                                                     Төсөв боловсруулсан:   Нябо ............................Г.ЭНХЖАРГАЛ</t>
  </si>
  <si>
    <t xml:space="preserve">                                                                                                      Төсөв хянасан:              Дарга ............................Б.НАРАНБААТАР</t>
  </si>
  <si>
    <t xml:space="preserve">                                                                                                      Төсөв хянасан:              Дарга ........................Б.НАРАНБААТАР</t>
  </si>
  <si>
    <t xml:space="preserve">                                                                                                     Төсөв боловсруулсан:   Нябо ...........................Г.ЭНХЖАРГАЛ</t>
  </si>
  <si>
    <t xml:space="preserve">                                            Төсөв хянасан: Дарга                                 / Б.НАРАНБААТАР /</t>
  </si>
  <si>
    <t xml:space="preserve">                                            Төсөв боловсруулсан: Нябо                            / Г.ЭНХЖАРГАЛ /</t>
  </si>
  <si>
    <t xml:space="preserve">Засаг даргын тамгын газрын  2025 оны Гэрээт ажиллагсдын зардлын тооцоо </t>
  </si>
  <si>
    <t>Сумын нийтийн эзэмшлийн мод усалгаа</t>
  </si>
  <si>
    <t xml:space="preserve">                                              Төсөв хянасан:              Дарга ..............................Б.НАРАНБААТАР</t>
  </si>
  <si>
    <t xml:space="preserve">                                             Төсөв боловсруулсан:   Нябо . ..............................Г.ЭНХЖАРГАЛ</t>
  </si>
  <si>
    <t xml:space="preserve">Засаг даргын тамгын газрын 2025 онд Бараа, ажил, үйлчилгээ худалдан авах төлөвлөгөө </t>
  </si>
  <si>
    <t>Засаг даргын тамгын газрын  Автомашин, мотоцикл, бусад тээврийн хэрэгслийн судалгаа</t>
  </si>
  <si>
    <t>Land Lexus 470</t>
  </si>
  <si>
    <t>Хог тээврийн машин</t>
  </si>
  <si>
    <t>БНР1221</t>
  </si>
  <si>
    <t>БНН2021</t>
  </si>
  <si>
    <t>Мустанг150</t>
  </si>
  <si>
    <t>Багийн дарга нарийн мотицикль</t>
  </si>
  <si>
    <t>Байгаль орчин мотицикль</t>
  </si>
  <si>
    <t>Мал эмнэлгийн мотицикль</t>
  </si>
  <si>
    <t>втз трактор</t>
  </si>
  <si>
    <t>Трактор</t>
  </si>
  <si>
    <t>Засаг даргын тамгын газрын Барилга, байгууламжийн судалгаа</t>
  </si>
  <si>
    <t>Тгазрын барилга</t>
  </si>
  <si>
    <t>Моторын байшин</t>
  </si>
  <si>
    <t>Худгийн барилга</t>
  </si>
  <si>
    <t>Багийн төв</t>
  </si>
  <si>
    <t xml:space="preserve">Багийн төв </t>
  </si>
  <si>
    <t>Баянбулаг багийн төв</t>
  </si>
  <si>
    <t>Могой багийн төв</t>
  </si>
  <si>
    <t>Зүүнхаяа багийн төв</t>
  </si>
  <si>
    <t>Сумын төвийн ундны худаг</t>
  </si>
  <si>
    <t>Могой өвсний фонд</t>
  </si>
  <si>
    <t>Ахуйн үйлчилгээний барилга</t>
  </si>
  <si>
    <t>Сумын төвд</t>
  </si>
  <si>
    <t>Сумын төвийн урд</t>
  </si>
  <si>
    <t>Буйлсан багт</t>
  </si>
  <si>
    <t xml:space="preserve">товгор оройн бууц </t>
  </si>
  <si>
    <t>могой</t>
  </si>
  <si>
    <t>Баянбулаг баг</t>
  </si>
  <si>
    <t>Зүүнхаяа</t>
  </si>
  <si>
    <t>баянсайр</t>
  </si>
  <si>
    <t>Буйлсан багийн төв</t>
  </si>
  <si>
    <t>Албан хэрэгцээнд</t>
  </si>
  <si>
    <t>мотор ажилуулах</t>
  </si>
  <si>
    <t>Ус түгээх</t>
  </si>
  <si>
    <t xml:space="preserve">Багийн үйл ажиллагаа явуулах </t>
  </si>
  <si>
    <t>Иргэдэд ундны ус түгээх</t>
  </si>
  <si>
    <t>Багийн өвсний нөөц бий болгох</t>
  </si>
  <si>
    <t>Арл иргэдэд үйлчилгээ үзүүлэх</t>
  </si>
  <si>
    <t>Иргэдийн аюулгүй байдал амар тайван байдлыг хангах</t>
  </si>
  <si>
    <t>Блок</t>
  </si>
  <si>
    <t>чулуу</t>
  </si>
  <si>
    <t>блок</t>
  </si>
  <si>
    <t>Плак</t>
  </si>
  <si>
    <t>мод</t>
  </si>
  <si>
    <t xml:space="preserve">Төвлөрсөн халаалт </t>
  </si>
  <si>
    <t>Халаалтгүй</t>
  </si>
  <si>
    <t>энгийн галлагаа</t>
  </si>
  <si>
    <t>09.12.30</t>
  </si>
  <si>
    <t>06.01.01</t>
  </si>
  <si>
    <t>02.01.01</t>
  </si>
  <si>
    <t>10.10.26</t>
  </si>
  <si>
    <t>13.12.15</t>
  </si>
  <si>
    <t>13.12.25</t>
  </si>
  <si>
    <t>14.03.02</t>
  </si>
  <si>
    <t>14.11.12</t>
  </si>
  <si>
    <t>14.12.1</t>
  </si>
  <si>
    <t>16.10.25</t>
  </si>
  <si>
    <t>12.10.25</t>
  </si>
  <si>
    <t>16.12.28</t>
  </si>
  <si>
    <t>23.01.01</t>
  </si>
  <si>
    <r>
      <t xml:space="preserve">                                                                                                                 </t>
    </r>
    <r>
      <rPr>
        <sz val="12"/>
        <color theme="1"/>
        <rFont val="Arial"/>
        <family val="2"/>
      </rPr>
      <t xml:space="preserve">  </t>
    </r>
    <r>
      <rPr>
        <sz val="10"/>
        <color theme="1"/>
        <rFont val="Arial"/>
        <family val="2"/>
      </rPr>
      <t xml:space="preserve">    Төсөв хянасан:              Дарга .........................Б.НАРАНБААТАР</t>
    </r>
  </si>
  <si>
    <r>
      <t xml:space="preserve">                                                                                                                     </t>
    </r>
    <r>
      <rPr>
        <sz val="10"/>
        <color theme="1"/>
        <rFont val="Arial"/>
        <family val="2"/>
      </rPr>
      <t xml:space="preserve">  Төсөв боловсруулсан:   Нябо ...........................Г.ЭНХЖАРГАЛ</t>
    </r>
  </si>
  <si>
    <t xml:space="preserve">Засаг даргын тамгын газрын 2025 оны төсвийн төсөл, 2026-2027 оны төсвийн төсөөлөл </t>
  </si>
  <si>
    <t xml:space="preserve">                         Төсөв боловсруулсан : Нябо ......................................Г.ЭНХЖАРГАЛ</t>
  </si>
  <si>
    <t>Төсөв хянасан:   Дарга .......................  Б.НАРАНБААТАР</t>
  </si>
  <si>
    <t xml:space="preserve">                                     Төсөв боловсруулсан:   Нябо .............................Г.ЭНХЖАРГАЛ             </t>
  </si>
  <si>
    <t xml:space="preserve">                                                                          Төсөв хянасан:     Дарга ...................................Б.НАРАНБААТАР</t>
  </si>
</sst>
</file>

<file path=xl/styles.xml><?xml version="1.0" encoding="utf-8"?>
<styleSheet xmlns="http://schemas.openxmlformats.org/spreadsheetml/2006/main" xmlns:mc="http://schemas.openxmlformats.org/markup-compatibility/2006" xmlns:x14ac="http://schemas.microsoft.com/office/spreadsheetml/2009/9/ac" mc:Ignorable="x14ac">
  <numFmts count="18">
    <numFmt numFmtId="43" formatCode="_(* #,##0.00_);_(* \(#,##0.00\);_(* &quot;-&quot;??_);_(@_)"/>
    <numFmt numFmtId="164" formatCode="_-* #,##0.00_₮_-;\-* #,##0.00_₮_-;_-* &quot;-&quot;??_₮_-;_-@_-"/>
    <numFmt numFmtId="165" formatCode="_-* #,##0.00_р_._-;\-* #,##0.00_р_._-;_-* &quot;-&quot;??_р_._-;_-@_-"/>
    <numFmt numFmtId="166" formatCode="_-* #,##0_р_._-;\-* #,##0_р_._-;_-* &quot;-&quot;??_р_._-;_-@_-"/>
    <numFmt numFmtId="167" formatCode="#,##0.0"/>
    <numFmt numFmtId="168" formatCode="_-* #,##0.0_р_._-;\-* #,##0.0_р_._-;_-* &quot;-&quot;??_р_._-;_-@_-"/>
    <numFmt numFmtId="169" formatCode="_-* #,##0.0_₮_-;\-* #,##0.0_₮_-;_-* &quot;-&quot;?_₮_-;_-@_-"/>
    <numFmt numFmtId="170" formatCode="_-* #,##0_₮_-;\-* #,##0_₮_-;_-* &quot;-&quot;??_₮_-;_-@_-"/>
    <numFmt numFmtId="171" formatCode="_-* #,##0.0_₮_-;\-* #,##0.0_₮_-;_-* &quot;-&quot;??_₮_-;_-@_-"/>
    <numFmt numFmtId="172" formatCode="_(* #,##0.0_);[Red]_(* \(#,##0.0\);_(* &quot;-&quot;??_);_(@_)"/>
    <numFmt numFmtId="173" formatCode="_(* #,##0.0_);_(* \(#,##0.0\);_(* &quot;-&quot;?_);_(@_)"/>
    <numFmt numFmtId="174" formatCode="0.0"/>
    <numFmt numFmtId="175" formatCode="_(* #,##0.0_);_(* \(#,##0.0\);_(* &quot;-&quot;??_);_(@_)"/>
    <numFmt numFmtId="176" formatCode="_(* #,##0_);_(* \(#,##0\);_(* &quot;-&quot;??_);_(@_)"/>
    <numFmt numFmtId="177" formatCode="yyyy\-mm\-dd"/>
    <numFmt numFmtId="178" formatCode="yyyy\ mm\ dd"/>
    <numFmt numFmtId="179" formatCode="_-* #,##0_-;\-* #,##0_-;_-* &quot;-&quot;_-;_-@"/>
    <numFmt numFmtId="180" formatCode="_(* #,##0.000_);_(* \(#,##0.000\);_(* &quot;-&quot;??_);_(@_)"/>
  </numFmts>
  <fonts count="98" x14ac:knownFonts="1">
    <font>
      <sz val="10"/>
      <name val="Arial"/>
    </font>
    <font>
      <sz val="11"/>
      <color theme="1"/>
      <name val="Calibri"/>
      <family val="2"/>
      <charset val="1"/>
      <scheme val="minor"/>
    </font>
    <font>
      <sz val="10"/>
      <name val="Arial"/>
      <family val="2"/>
    </font>
    <font>
      <sz val="10"/>
      <name val="Arial Mon"/>
      <family val="2"/>
    </font>
    <font>
      <sz val="8"/>
      <name val="Arial"/>
      <family val="2"/>
    </font>
    <font>
      <b/>
      <sz val="10"/>
      <name val="Arial"/>
      <family val="2"/>
    </font>
    <font>
      <sz val="11"/>
      <name val="Tahoma"/>
      <family val="2"/>
    </font>
    <font>
      <sz val="11"/>
      <name val="Calibri"/>
      <family val="2"/>
    </font>
    <font>
      <b/>
      <sz val="8"/>
      <name val="Arial"/>
      <family val="2"/>
    </font>
    <font>
      <i/>
      <sz val="10"/>
      <name val="Arial"/>
      <family val="2"/>
    </font>
    <font>
      <vertAlign val="superscript"/>
      <sz val="10"/>
      <name val="Arial"/>
      <family val="2"/>
    </font>
    <font>
      <b/>
      <i/>
      <sz val="10"/>
      <name val="Arial"/>
      <family val="2"/>
    </font>
    <font>
      <b/>
      <sz val="11"/>
      <name val="Tahoma"/>
      <family val="2"/>
    </font>
    <font>
      <b/>
      <sz val="9"/>
      <name val="Arial"/>
      <family val="2"/>
    </font>
    <font>
      <sz val="11"/>
      <name val="Arial"/>
      <family val="2"/>
    </font>
    <font>
      <b/>
      <sz val="11"/>
      <name val="Arial"/>
      <family val="2"/>
    </font>
    <font>
      <sz val="12"/>
      <name val="Tahoma"/>
      <family val="2"/>
    </font>
    <font>
      <sz val="8"/>
      <name val="Tahoma"/>
      <family val="2"/>
    </font>
    <font>
      <sz val="10"/>
      <name val="Arial"/>
      <family val="2"/>
      <charset val="204"/>
    </font>
    <font>
      <b/>
      <sz val="10"/>
      <name val="Arial"/>
      <family val="2"/>
      <charset val="204"/>
    </font>
    <font>
      <sz val="10"/>
      <name val="Tahoma"/>
      <family val="2"/>
    </font>
    <font>
      <sz val="9"/>
      <name val="Arial"/>
      <family val="2"/>
    </font>
    <font>
      <sz val="10"/>
      <name val="Arial"/>
      <family val="2"/>
      <charset val="204"/>
    </font>
    <font>
      <b/>
      <sz val="8"/>
      <name val="Arial"/>
      <family val="2"/>
      <charset val="204"/>
    </font>
    <font>
      <b/>
      <sz val="12"/>
      <name val="Arial"/>
      <family val="2"/>
    </font>
    <font>
      <b/>
      <sz val="11"/>
      <name val="Arial"/>
      <family val="2"/>
      <charset val="204"/>
    </font>
    <font>
      <sz val="11"/>
      <name val="Arial"/>
      <family val="2"/>
      <charset val="204"/>
    </font>
    <font>
      <sz val="8"/>
      <name val="Arial"/>
      <family val="2"/>
      <charset val="204"/>
    </font>
    <font>
      <sz val="11"/>
      <name val="Calibri"/>
      <family val="2"/>
      <charset val="204"/>
    </font>
    <font>
      <sz val="12"/>
      <name val="Arial"/>
      <family val="2"/>
      <charset val="204"/>
    </font>
    <font>
      <sz val="9"/>
      <name val="Arial"/>
      <family val="2"/>
      <charset val="204"/>
    </font>
    <font>
      <sz val="9"/>
      <color indexed="8"/>
      <name val="Times New Roman"/>
      <family val="1"/>
    </font>
    <font>
      <sz val="9"/>
      <color indexed="8"/>
      <name val="Times New Roman"/>
      <family val="1"/>
      <charset val="204"/>
    </font>
    <font>
      <sz val="9"/>
      <name val="Times New Roman"/>
      <family val="1"/>
      <charset val="204"/>
    </font>
    <font>
      <sz val="8"/>
      <color indexed="8"/>
      <name val="Times New Roman"/>
      <family val="1"/>
    </font>
    <font>
      <sz val="12"/>
      <name val="Arial"/>
      <family val="2"/>
    </font>
    <font>
      <b/>
      <sz val="10"/>
      <color indexed="10"/>
      <name val="Arial"/>
      <family val="2"/>
    </font>
    <font>
      <sz val="11"/>
      <color theme="1"/>
      <name val="Calibri"/>
      <family val="2"/>
      <charset val="1"/>
      <scheme val="minor"/>
    </font>
    <font>
      <sz val="11"/>
      <color theme="1"/>
      <name val="Calibri"/>
      <family val="2"/>
      <scheme val="minor"/>
    </font>
    <font>
      <sz val="10"/>
      <color theme="1"/>
      <name val="Arial"/>
      <family val="2"/>
    </font>
    <font>
      <sz val="11"/>
      <color theme="1"/>
      <name val="Arial"/>
      <family val="2"/>
    </font>
    <font>
      <sz val="9"/>
      <color theme="1"/>
      <name val="Arial"/>
      <family val="2"/>
    </font>
    <font>
      <sz val="10"/>
      <color rgb="FFFF0000"/>
      <name val="Arial"/>
      <family val="2"/>
    </font>
    <font>
      <sz val="10"/>
      <color rgb="FF000000"/>
      <name val="Arial"/>
      <family val="2"/>
    </font>
    <font>
      <sz val="10"/>
      <color theme="1"/>
      <name val="Arial"/>
      <family val="2"/>
      <charset val="204"/>
    </font>
    <font>
      <b/>
      <sz val="10"/>
      <color theme="1"/>
      <name val="Arial"/>
      <family val="2"/>
      <charset val="204"/>
    </font>
    <font>
      <sz val="10"/>
      <color rgb="FF333333"/>
      <name val="Arial"/>
      <family val="2"/>
      <charset val="204"/>
    </font>
    <font>
      <sz val="9"/>
      <color theme="1"/>
      <name val="Arial"/>
      <family val="2"/>
      <charset val="204"/>
    </font>
    <font>
      <sz val="11"/>
      <color rgb="FF000000"/>
      <name val="Arial"/>
      <family val="2"/>
      <charset val="204"/>
    </font>
    <font>
      <sz val="8"/>
      <color rgb="FF000000"/>
      <name val="Arial"/>
      <family val="2"/>
      <charset val="204"/>
    </font>
    <font>
      <sz val="9"/>
      <color rgb="FFFF0000"/>
      <name val="Times New Roman"/>
      <family val="1"/>
      <charset val="204"/>
    </font>
    <font>
      <b/>
      <sz val="10"/>
      <color rgb="FFFF0000"/>
      <name val="Arial"/>
      <family val="2"/>
      <charset val="204"/>
    </font>
    <font>
      <sz val="10"/>
      <color rgb="FFFF0000"/>
      <name val="Arial"/>
      <family val="2"/>
      <charset val="204"/>
    </font>
    <font>
      <sz val="11"/>
      <color rgb="FFFF0000"/>
      <name val="Arial"/>
      <family val="2"/>
      <charset val="204"/>
    </font>
    <font>
      <sz val="8"/>
      <color rgb="FFFF0000"/>
      <name val="Arial"/>
      <family val="2"/>
      <charset val="204"/>
    </font>
    <font>
      <sz val="11"/>
      <color theme="1"/>
      <name val="Arial"/>
      <family val="2"/>
      <charset val="204"/>
    </font>
    <font>
      <b/>
      <sz val="9"/>
      <color rgb="FF000000"/>
      <name val="Arial"/>
      <family val="2"/>
    </font>
    <font>
      <sz val="9"/>
      <color rgb="FF000000"/>
      <name val="Arial"/>
      <family val="2"/>
      <charset val="204"/>
    </font>
    <font>
      <sz val="11"/>
      <color rgb="FF000000"/>
      <name val="Calibri"/>
      <family val="2"/>
    </font>
    <font>
      <sz val="8"/>
      <name val="Times New Roman"/>
      <family val="1"/>
      <charset val="204"/>
    </font>
    <font>
      <sz val="12"/>
      <color rgb="FFFF0000"/>
      <name val="Arial"/>
      <family val="2"/>
      <charset val="204"/>
    </font>
    <font>
      <sz val="8"/>
      <color rgb="FF000000"/>
      <name val="Arial"/>
      <family val="2"/>
    </font>
    <font>
      <b/>
      <sz val="10"/>
      <color rgb="FF000000"/>
      <name val="Arial"/>
      <family val="2"/>
    </font>
    <font>
      <sz val="10"/>
      <color rgb="FF000000"/>
      <name val="Arial"/>
      <family val="2"/>
      <charset val="204"/>
    </font>
    <font>
      <b/>
      <sz val="10"/>
      <color rgb="FF000000"/>
      <name val="Arial"/>
      <family val="2"/>
      <charset val="204"/>
    </font>
    <font>
      <sz val="10"/>
      <color theme="1"/>
      <name val="Times New Roman"/>
      <family val="1"/>
    </font>
    <font>
      <sz val="10"/>
      <name val="Times New Roman"/>
      <family val="1"/>
    </font>
    <font>
      <sz val="10"/>
      <color rgb="FF000000"/>
      <name val="Times New Roman"/>
      <family val="1"/>
    </font>
    <font>
      <b/>
      <sz val="11"/>
      <color theme="1"/>
      <name val="Arial"/>
      <family val="2"/>
      <charset val="204"/>
    </font>
    <font>
      <b/>
      <sz val="11"/>
      <color theme="1"/>
      <name val="Calibri"/>
      <family val="2"/>
      <charset val="204"/>
      <scheme val="minor"/>
    </font>
    <font>
      <sz val="11"/>
      <color theme="1"/>
      <name val="Calibri"/>
      <family val="2"/>
      <charset val="204"/>
      <scheme val="minor"/>
    </font>
    <font>
      <b/>
      <sz val="11"/>
      <color indexed="8"/>
      <name val="Calibri"/>
      <family val="2"/>
      <charset val="204"/>
    </font>
    <font>
      <sz val="8"/>
      <color theme="1" tint="4.9989318521683403E-2"/>
      <name val="Arial"/>
      <family val="2"/>
    </font>
    <font>
      <sz val="10"/>
      <color theme="1" tint="4.9989318521683403E-2"/>
      <name val="Arial"/>
      <family val="2"/>
    </font>
    <font>
      <sz val="9"/>
      <color theme="1" tint="0.14999847407452621"/>
      <name val="Times New Roman"/>
      <family val="1"/>
      <charset val="204"/>
    </font>
    <font>
      <sz val="9"/>
      <color theme="1"/>
      <name val="Times New Roman"/>
      <family val="1"/>
    </font>
    <font>
      <sz val="8"/>
      <color theme="1"/>
      <name val="Arial"/>
      <family val="2"/>
    </font>
    <font>
      <sz val="8"/>
      <color theme="1" tint="4.9989318521683403E-2"/>
      <name val="Arial Mon"/>
      <family val="2"/>
    </font>
    <font>
      <b/>
      <sz val="9"/>
      <color theme="1"/>
      <name val="Arial"/>
      <family val="2"/>
      <charset val="204"/>
    </font>
    <font>
      <i/>
      <sz val="10"/>
      <color theme="1"/>
      <name val="Arial"/>
      <family val="2"/>
      <charset val="204"/>
    </font>
    <font>
      <sz val="10"/>
      <color theme="1"/>
      <name val="Calibri"/>
      <family val="2"/>
      <charset val="204"/>
      <scheme val="minor"/>
    </font>
    <font>
      <sz val="10"/>
      <name val="Calibri"/>
      <family val="2"/>
      <charset val="204"/>
    </font>
    <font>
      <sz val="10"/>
      <color theme="1"/>
      <name val="Calibri"/>
      <family val="2"/>
      <charset val="204"/>
    </font>
    <font>
      <sz val="10"/>
      <color indexed="8"/>
      <name val="Arial"/>
      <family val="2"/>
    </font>
    <font>
      <b/>
      <sz val="12"/>
      <color rgb="FF000000"/>
      <name val="Arial"/>
      <family val="2"/>
      <charset val="204"/>
    </font>
    <font>
      <i/>
      <sz val="12"/>
      <color rgb="FF000000"/>
      <name val="Arial"/>
      <family val="2"/>
      <charset val="204"/>
    </font>
    <font>
      <sz val="12"/>
      <name val="Symbol"/>
      <family val="1"/>
      <charset val="2"/>
    </font>
    <font>
      <sz val="7"/>
      <name val="Times New Roman"/>
      <family val="1"/>
      <charset val="204"/>
    </font>
    <font>
      <i/>
      <sz val="12"/>
      <name val="Arial"/>
      <family val="2"/>
      <charset val="204"/>
    </font>
    <font>
      <sz val="12"/>
      <color rgb="FF000000"/>
      <name val="Arial"/>
      <family val="2"/>
      <charset val="204"/>
    </font>
    <font>
      <sz val="12"/>
      <color rgb="FF000000"/>
      <name val="Symbol"/>
      <family val="1"/>
      <charset val="2"/>
    </font>
    <font>
      <sz val="7"/>
      <color rgb="FF000000"/>
      <name val="Times New Roman"/>
      <family val="1"/>
      <charset val="204"/>
    </font>
    <font>
      <b/>
      <sz val="12"/>
      <color theme="1"/>
      <name val="Arial"/>
      <family val="2"/>
      <charset val="204"/>
    </font>
    <font>
      <sz val="9"/>
      <color theme="1"/>
      <name val="Times New Roman"/>
      <family val="1"/>
      <charset val="204"/>
    </font>
    <font>
      <sz val="14"/>
      <name val="Arial"/>
      <family val="2"/>
    </font>
    <font>
      <sz val="12"/>
      <color theme="1"/>
      <name val="Arial"/>
      <family val="2"/>
    </font>
    <font>
      <b/>
      <sz val="12"/>
      <color theme="0"/>
      <name val="Arial"/>
      <family val="2"/>
    </font>
    <font>
      <sz val="12"/>
      <color theme="0"/>
      <name val="Arial"/>
      <family val="2"/>
    </font>
  </fonts>
  <fills count="17">
    <fill>
      <patternFill patternType="none"/>
    </fill>
    <fill>
      <patternFill patternType="gray125"/>
    </fill>
    <fill>
      <patternFill patternType="solid">
        <fgColor theme="2" tint="-9.9978637043366805E-2"/>
        <bgColor indexed="64"/>
      </patternFill>
    </fill>
    <fill>
      <patternFill patternType="solid">
        <fgColor theme="3" tint="0.79998168889431442"/>
        <bgColor indexed="64"/>
      </patternFill>
    </fill>
    <fill>
      <patternFill patternType="solid">
        <fgColor rgb="FFCCFFFF"/>
        <bgColor indexed="64"/>
      </patternFill>
    </fill>
    <fill>
      <patternFill patternType="solid">
        <fgColor rgb="FFFFFF00"/>
        <bgColor indexed="64"/>
      </patternFill>
    </fill>
    <fill>
      <patternFill patternType="solid">
        <fgColor theme="0"/>
        <bgColor indexed="64"/>
      </patternFill>
    </fill>
    <fill>
      <patternFill patternType="solid">
        <fgColor theme="5" tint="0.59999389629810485"/>
        <bgColor indexed="64"/>
      </patternFill>
    </fill>
    <fill>
      <patternFill patternType="solid">
        <fgColor theme="2" tint="-0.249977111117893"/>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rgb="FFFFFFFF"/>
        <bgColor indexed="64"/>
      </patternFill>
    </fill>
    <fill>
      <patternFill patternType="solid">
        <fgColor indexed="9"/>
        <bgColor indexed="64"/>
      </patternFill>
    </fill>
    <fill>
      <patternFill patternType="solid">
        <fgColor theme="0"/>
        <bgColor theme="0"/>
      </patternFill>
    </fill>
    <fill>
      <patternFill patternType="solid">
        <fgColor theme="4" tint="0.39997558519241921"/>
        <bgColor indexed="64"/>
      </patternFill>
    </fill>
    <fill>
      <patternFill patternType="solid">
        <fgColor theme="9" tint="0.59999389629810485"/>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20"/>
      </left>
      <right style="thin">
        <color indexed="20"/>
      </right>
      <top style="thin">
        <color indexed="20"/>
      </top>
      <bottom style="thin">
        <color indexed="20"/>
      </bottom>
      <diagonal/>
    </border>
    <border>
      <left style="thin">
        <color indexed="20"/>
      </left>
      <right style="thin">
        <color indexed="20"/>
      </right>
      <top style="thin">
        <color indexed="20"/>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medium">
        <color indexed="64"/>
      </left>
      <right style="medium">
        <color indexed="64"/>
      </right>
      <top style="thin">
        <color indexed="64"/>
      </top>
      <bottom style="thin">
        <color indexed="64"/>
      </bottom>
      <diagonal/>
    </border>
    <border>
      <left style="thin">
        <color rgb="FF000000"/>
      </left>
      <right/>
      <top style="thin">
        <color rgb="FF000000"/>
      </top>
      <bottom/>
      <diagonal/>
    </border>
  </borders>
  <cellStyleXfs count="11">
    <xf numFmtId="0" fontId="0" fillId="0" borderId="0"/>
    <xf numFmtId="165" fontId="2" fillId="0" borderId="0" applyFont="0" applyFill="0" applyBorder="0" applyAlignment="0" applyProtection="0"/>
    <xf numFmtId="164" fontId="37" fillId="0" borderId="0" applyFont="0" applyFill="0" applyBorder="0" applyAlignment="0" applyProtection="0"/>
    <xf numFmtId="0" fontId="38" fillId="0" borderId="0"/>
    <xf numFmtId="0" fontId="38" fillId="0" borderId="0"/>
    <xf numFmtId="0" fontId="22" fillId="0" borderId="0"/>
    <xf numFmtId="0" fontId="37" fillId="0" borderId="0"/>
    <xf numFmtId="0" fontId="18" fillId="0" borderId="0"/>
    <xf numFmtId="0" fontId="2" fillId="0" borderId="0"/>
    <xf numFmtId="0" fontId="38" fillId="0" borderId="0"/>
    <xf numFmtId="164" fontId="1" fillId="0" borderId="0" applyFont="0" applyFill="0" applyBorder="0" applyAlignment="0" applyProtection="0"/>
  </cellStyleXfs>
  <cellXfs count="808">
    <xf numFmtId="0" fontId="0" fillId="0" borderId="0" xfId="0"/>
    <xf numFmtId="0" fontId="3" fillId="0" borderId="0" xfId="0" applyFont="1"/>
    <xf numFmtId="0" fontId="6" fillId="0" borderId="0" xfId="0" applyFont="1"/>
    <xf numFmtId="0" fontId="7" fillId="0" borderId="0" xfId="0" applyFont="1"/>
    <xf numFmtId="0" fontId="2" fillId="0" borderId="0" xfId="0" applyFont="1"/>
    <xf numFmtId="0" fontId="2" fillId="0" borderId="0" xfId="0" applyFont="1" applyAlignment="1">
      <alignment horizontal="right"/>
    </xf>
    <xf numFmtId="0" fontId="2" fillId="0" borderId="0" xfId="0" applyFont="1" applyAlignment="1">
      <alignment vertical="center"/>
    </xf>
    <xf numFmtId="0" fontId="2" fillId="0" borderId="1" xfId="0" applyFont="1" applyBorder="1" applyAlignment="1">
      <alignment wrapText="1"/>
    </xf>
    <xf numFmtId="0" fontId="2" fillId="0" borderId="1" xfId="0" applyFont="1" applyBorder="1"/>
    <xf numFmtId="0" fontId="2" fillId="0" borderId="1" xfId="0" applyFont="1" applyBorder="1" applyAlignment="1">
      <alignment horizontal="center"/>
    </xf>
    <xf numFmtId="0" fontId="6" fillId="0" borderId="0" xfId="0" applyFont="1" applyAlignment="1">
      <alignment wrapText="1"/>
    </xf>
    <xf numFmtId="0" fontId="5" fillId="0" borderId="0" xfId="0" applyFont="1"/>
    <xf numFmtId="0" fontId="6" fillId="0" borderId="0" xfId="0" applyFont="1" applyAlignment="1">
      <alignment horizontal="center" vertical="center"/>
    </xf>
    <xf numFmtId="3" fontId="12" fillId="0" borderId="0" xfId="0" applyNumberFormat="1" applyFont="1" applyAlignment="1">
      <alignment horizontal="center" vertical="center" wrapText="1"/>
    </xf>
    <xf numFmtId="3" fontId="5" fillId="0" borderId="0" xfId="0" applyNumberFormat="1" applyFont="1" applyAlignment="1">
      <alignment horizontal="center" vertical="center" wrapText="1"/>
    </xf>
    <xf numFmtId="0" fontId="12" fillId="0" borderId="0" xfId="0" applyFont="1" applyAlignment="1">
      <alignment horizontal="center" vertical="center"/>
    </xf>
    <xf numFmtId="0" fontId="5" fillId="0" borderId="0" xfId="0" applyFont="1" applyAlignment="1">
      <alignment horizontal="center" vertical="center"/>
    </xf>
    <xf numFmtId="0" fontId="5" fillId="2" borderId="1" xfId="0" applyFont="1" applyFill="1" applyBorder="1" applyAlignment="1">
      <alignment horizontal="center" vertical="center"/>
    </xf>
    <xf numFmtId="3" fontId="5" fillId="2" borderId="1" xfId="0" applyNumberFormat="1" applyFont="1" applyFill="1" applyBorder="1" applyAlignment="1">
      <alignment horizontal="center" vertical="center" wrapText="1"/>
    </xf>
    <xf numFmtId="0" fontId="5" fillId="0" borderId="0" xfId="0" applyFont="1" applyAlignment="1">
      <alignment horizontal="center" wrapText="1"/>
    </xf>
    <xf numFmtId="0" fontId="14" fillId="0" borderId="0" xfId="0" applyFont="1"/>
    <xf numFmtId="0" fontId="5" fillId="2" borderId="1" xfId="0" applyFont="1" applyFill="1" applyBorder="1" applyAlignment="1">
      <alignment horizontal="center" vertical="center" wrapText="1"/>
    </xf>
    <xf numFmtId="166" fontId="2" fillId="0" borderId="0" xfId="1" applyNumberFormat="1" applyFont="1"/>
    <xf numFmtId="0" fontId="5" fillId="0" borderId="0" xfId="0" applyFont="1" applyAlignment="1">
      <alignment horizontal="center" vertical="center" wrapText="1"/>
    </xf>
    <xf numFmtId="0" fontId="5" fillId="0" borderId="0" xfId="0" applyFont="1" applyAlignment="1">
      <alignment vertical="center" wrapText="1"/>
    </xf>
    <xf numFmtId="0" fontId="13" fillId="2" borderId="1" xfId="0" applyFont="1" applyFill="1" applyBorder="1" applyAlignment="1">
      <alignment horizontal="center" vertical="center" wrapText="1"/>
    </xf>
    <xf numFmtId="0" fontId="5" fillId="2" borderId="2" xfId="0" applyFont="1" applyFill="1" applyBorder="1" applyAlignment="1">
      <alignment horizontal="center" vertical="center"/>
    </xf>
    <xf numFmtId="0" fontId="14" fillId="0" borderId="0" xfId="0" applyFont="1" applyAlignment="1">
      <alignment vertical="center"/>
    </xf>
    <xf numFmtId="0" fontId="5" fillId="2" borderId="2" xfId="0" applyFont="1" applyFill="1" applyBorder="1" applyAlignment="1">
      <alignment horizontal="center" vertical="center" wrapText="1"/>
    </xf>
    <xf numFmtId="0" fontId="15" fillId="0" borderId="0" xfId="0" applyFont="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2" fillId="0" borderId="0" xfId="0" applyFont="1" applyAlignment="1">
      <alignment horizontal="center" vertical="center"/>
    </xf>
    <xf numFmtId="0" fontId="14" fillId="0" borderId="0" xfId="0" applyFont="1" applyAlignment="1">
      <alignment horizontal="center" vertical="center"/>
    </xf>
    <xf numFmtId="0" fontId="2" fillId="0" borderId="1" xfId="0" applyFont="1" applyBorder="1" applyAlignment="1">
      <alignment vertical="center"/>
    </xf>
    <xf numFmtId="0" fontId="2" fillId="0" borderId="0" xfId="0" applyFont="1" applyAlignment="1">
      <alignment horizontal="center"/>
    </xf>
    <xf numFmtId="0" fontId="6" fillId="0" borderId="0" xfId="0" applyFont="1" applyAlignment="1">
      <alignment vertical="center"/>
    </xf>
    <xf numFmtId="0" fontId="2" fillId="0" borderId="1" xfId="0" applyFont="1" applyBorder="1" applyAlignment="1">
      <alignment vertical="center" wrapText="1"/>
    </xf>
    <xf numFmtId="0" fontId="5" fillId="0" borderId="1" xfId="0" applyFont="1" applyBorder="1" applyAlignment="1">
      <alignment vertical="center"/>
    </xf>
    <xf numFmtId="0" fontId="6" fillId="0" borderId="0" xfId="0" applyFont="1" applyAlignment="1">
      <alignment vertical="center" wrapText="1"/>
    </xf>
    <xf numFmtId="0" fontId="5" fillId="0" borderId="0" xfId="0" applyFont="1" applyAlignment="1">
      <alignment vertical="center"/>
    </xf>
    <xf numFmtId="0" fontId="2" fillId="0" borderId="0" xfId="0" applyFont="1" applyAlignment="1">
      <alignment vertical="center" wrapText="1"/>
    </xf>
    <xf numFmtId="0" fontId="6" fillId="0" borderId="0" xfId="0" applyFont="1" applyAlignment="1">
      <alignment horizontal="center" vertical="center" wrapText="1"/>
    </xf>
    <xf numFmtId="0" fontId="5" fillId="0" borderId="1" xfId="0" applyFont="1" applyBorder="1" applyAlignment="1">
      <alignment horizontal="center" vertical="center" wrapText="1"/>
    </xf>
    <xf numFmtId="0" fontId="2" fillId="3" borderId="1" xfId="0" applyFont="1" applyFill="1" applyBorder="1"/>
    <xf numFmtId="0" fontId="2" fillId="3" borderId="1" xfId="0" applyFont="1" applyFill="1" applyBorder="1" applyAlignment="1">
      <alignment horizontal="center"/>
    </xf>
    <xf numFmtId="0" fontId="2" fillId="3" borderId="1" xfId="0" applyFont="1" applyFill="1" applyBorder="1" applyAlignment="1">
      <alignment vertical="center"/>
    </xf>
    <xf numFmtId="0" fontId="2" fillId="0" borderId="0" xfId="0" applyFont="1" applyAlignment="1">
      <alignment horizontal="right" vertical="center" wrapText="1"/>
    </xf>
    <xf numFmtId="0" fontId="39" fillId="0" borderId="0" xfId="0" applyFont="1" applyAlignment="1">
      <alignment vertical="center"/>
    </xf>
    <xf numFmtId="3" fontId="2" fillId="0" borderId="0" xfId="1" applyNumberFormat="1" applyFont="1" applyAlignment="1">
      <alignment vertical="center"/>
    </xf>
    <xf numFmtId="3" fontId="2" fillId="0" borderId="0" xfId="0" applyNumberFormat="1" applyFont="1" applyAlignment="1">
      <alignment vertical="center"/>
    </xf>
    <xf numFmtId="0" fontId="2" fillId="0" borderId="3" xfId="0" applyFont="1" applyBorder="1" applyAlignment="1">
      <alignment horizontal="left" vertical="center"/>
    </xf>
    <xf numFmtId="0" fontId="12" fillId="0" borderId="0" xfId="0" applyFont="1" applyAlignment="1">
      <alignment vertical="center"/>
    </xf>
    <xf numFmtId="0" fontId="2" fillId="2" borderId="1" xfId="0" applyFont="1" applyFill="1" applyBorder="1" applyAlignment="1">
      <alignment horizontal="center" vertical="center" textRotation="90" wrapText="1"/>
    </xf>
    <xf numFmtId="0" fontId="5" fillId="4" borderId="1" xfId="0" applyFont="1" applyFill="1" applyBorder="1" applyAlignment="1">
      <alignment horizontal="center"/>
    </xf>
    <xf numFmtId="0" fontId="2" fillId="2" borderId="1" xfId="0" applyFont="1" applyFill="1" applyBorder="1" applyAlignment="1">
      <alignment horizontal="center" vertical="center" wrapText="1"/>
    </xf>
    <xf numFmtId="0" fontId="5" fillId="0" borderId="1" xfId="0" applyFont="1" applyBorder="1" applyAlignment="1">
      <alignment horizontal="center" vertical="center"/>
    </xf>
    <xf numFmtId="0" fontId="5" fillId="4" borderId="1" xfId="0" applyFont="1" applyFill="1" applyBorder="1" applyAlignment="1">
      <alignment horizontal="center" vertical="center"/>
    </xf>
    <xf numFmtId="0" fontId="2" fillId="4" borderId="1" xfId="0" applyFont="1" applyFill="1" applyBorder="1" applyAlignment="1">
      <alignment horizontal="center" vertical="center"/>
    </xf>
    <xf numFmtId="0" fontId="0" fillId="0" borderId="0" xfId="0" applyAlignment="1">
      <alignment horizontal="center" vertical="center"/>
    </xf>
    <xf numFmtId="0" fontId="5" fillId="0" borderId="1" xfId="0" applyFont="1" applyBorder="1"/>
    <xf numFmtId="0" fontId="16" fillId="0" borderId="0" xfId="0" applyFont="1" applyAlignment="1">
      <alignment horizontal="center"/>
    </xf>
    <xf numFmtId="0" fontId="6" fillId="0" borderId="0" xfId="0" applyFont="1" applyAlignment="1">
      <alignment horizontal="right"/>
    </xf>
    <xf numFmtId="0" fontId="17" fillId="0" borderId="0" xfId="0" applyFont="1"/>
    <xf numFmtId="0" fontId="0" fillId="0" borderId="0" xfId="0" applyAlignment="1">
      <alignment wrapText="1"/>
    </xf>
    <xf numFmtId="0" fontId="2" fillId="2" borderId="1" xfId="0" applyFont="1" applyFill="1" applyBorder="1" applyAlignment="1">
      <alignment horizontal="center" vertical="center"/>
    </xf>
    <xf numFmtId="0" fontId="2" fillId="3" borderId="1" xfId="0" applyFont="1" applyFill="1" applyBorder="1" applyAlignment="1">
      <alignment horizontal="right" vertical="center" wrapText="1"/>
    </xf>
    <xf numFmtId="0" fontId="5" fillId="2" borderId="1" xfId="0" applyFont="1" applyFill="1" applyBorder="1" applyAlignment="1">
      <alignment horizontal="center" vertical="center" textRotation="90" wrapText="1"/>
    </xf>
    <xf numFmtId="0" fontId="12" fillId="0" borderId="0" xfId="0" applyFont="1" applyAlignment="1">
      <alignment horizontal="center" vertical="center" wrapText="1"/>
    </xf>
    <xf numFmtId="0" fontId="19" fillId="0" borderId="0" xfId="0" applyFont="1" applyAlignment="1">
      <alignment horizontal="center" vertical="center" wrapText="1"/>
    </xf>
    <xf numFmtId="0" fontId="5" fillId="4" borderId="1" xfId="0" applyFont="1" applyFill="1" applyBorder="1" applyAlignment="1">
      <alignment horizontal="center" vertical="center" wrapText="1"/>
    </xf>
    <xf numFmtId="0" fontId="4" fillId="0" borderId="0" xfId="0" applyFont="1" applyAlignment="1">
      <alignment horizontal="right"/>
    </xf>
    <xf numFmtId="0" fontId="4" fillId="0" borderId="0" xfId="0" applyFont="1"/>
    <xf numFmtId="0" fontId="4" fillId="0" borderId="0" xfId="0" applyFont="1" applyAlignment="1">
      <alignment vertical="center"/>
    </xf>
    <xf numFmtId="0" fontId="14" fillId="0" borderId="0" xfId="0" applyFont="1" applyAlignment="1">
      <alignment vertical="center" wrapText="1"/>
    </xf>
    <xf numFmtId="0" fontId="14" fillId="0" borderId="0" xfId="0" applyFont="1" applyAlignment="1">
      <alignment wrapText="1"/>
    </xf>
    <xf numFmtId="0" fontId="0" fillId="0" borderId="0" xfId="0" applyAlignment="1">
      <alignment horizontal="center" vertical="center" wrapText="1"/>
    </xf>
    <xf numFmtId="0" fontId="40" fillId="2" borderId="1"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2" fillId="0" borderId="0" xfId="0" applyFont="1" applyAlignment="1">
      <alignment horizontal="center" wrapText="1"/>
    </xf>
    <xf numFmtId="0" fontId="20" fillId="0" borderId="0" xfId="0" applyFont="1"/>
    <xf numFmtId="0" fontId="41" fillId="0" borderId="0" xfId="0" applyFont="1"/>
    <xf numFmtId="167" fontId="2" fillId="0" borderId="1" xfId="0" applyNumberFormat="1" applyFont="1" applyBorder="1"/>
    <xf numFmtId="0" fontId="39" fillId="0" borderId="1" xfId="0" applyFont="1" applyBorder="1"/>
    <xf numFmtId="0" fontId="4" fillId="0" borderId="1" xfId="0" applyFont="1" applyBorder="1" applyAlignment="1">
      <alignment vertical="center" wrapText="1"/>
    </xf>
    <xf numFmtId="0" fontId="5" fillId="0" borderId="0" xfId="0" applyFont="1" applyAlignment="1">
      <alignment horizontal="center"/>
    </xf>
    <xf numFmtId="0" fontId="0" fillId="0" borderId="1" xfId="0" applyBorder="1"/>
    <xf numFmtId="0" fontId="0" fillId="0" borderId="0" xfId="0" applyAlignment="1">
      <alignment vertical="center"/>
    </xf>
    <xf numFmtId="3" fontId="0" fillId="0" borderId="1" xfId="0" applyNumberFormat="1" applyBorder="1" applyAlignment="1">
      <alignment horizontal="center" vertical="center" wrapText="1"/>
    </xf>
    <xf numFmtId="3" fontId="0" fillId="0" borderId="1" xfId="0" applyNumberFormat="1" applyBorder="1" applyAlignment="1">
      <alignment vertical="center" wrapText="1"/>
    </xf>
    <xf numFmtId="3" fontId="2" fillId="0" borderId="1" xfId="0" applyNumberFormat="1" applyFont="1" applyBorder="1" applyAlignment="1">
      <alignment vertical="center" wrapText="1"/>
    </xf>
    <xf numFmtId="167" fontId="0" fillId="0" borderId="1" xfId="0" applyNumberFormat="1" applyBorder="1" applyAlignment="1">
      <alignment vertical="center" wrapText="1"/>
    </xf>
    <xf numFmtId="0" fontId="40" fillId="0" borderId="0" xfId="0" applyFont="1"/>
    <xf numFmtId="167" fontId="0" fillId="0" borderId="0" xfId="0" applyNumberFormat="1"/>
    <xf numFmtId="167" fontId="5" fillId="2" borderId="1" xfId="0" applyNumberFormat="1" applyFont="1" applyFill="1" applyBorder="1" applyAlignment="1">
      <alignment horizontal="center" vertical="center" wrapText="1"/>
    </xf>
    <xf numFmtId="167" fontId="5" fillId="0" borderId="1" xfId="0" applyNumberFormat="1" applyFont="1" applyBorder="1" applyAlignment="1">
      <alignment horizontal="center" vertical="center" wrapText="1"/>
    </xf>
    <xf numFmtId="167" fontId="5" fillId="0" borderId="0" xfId="0" applyNumberFormat="1" applyFont="1" applyAlignment="1">
      <alignment horizontal="center" vertical="center" wrapText="1"/>
    </xf>
    <xf numFmtId="167" fontId="5" fillId="0" borderId="0" xfId="0" applyNumberFormat="1" applyFont="1" applyAlignment="1">
      <alignment vertical="center" wrapText="1"/>
    </xf>
    <xf numFmtId="167" fontId="0" fillId="0" borderId="1" xfId="0" applyNumberFormat="1" applyBorder="1"/>
    <xf numFmtId="0" fontId="0" fillId="0" borderId="1" xfId="0" applyBorder="1" applyAlignment="1">
      <alignment wrapText="1"/>
    </xf>
    <xf numFmtId="167" fontId="5" fillId="3" borderId="1" xfId="0" applyNumberFormat="1" applyFont="1" applyFill="1" applyBorder="1"/>
    <xf numFmtId="167" fontId="2" fillId="3" borderId="1" xfId="0" applyNumberFormat="1" applyFont="1" applyFill="1" applyBorder="1"/>
    <xf numFmtId="0" fontId="5" fillId="3" borderId="1" xfId="0" applyFont="1" applyFill="1" applyBorder="1"/>
    <xf numFmtId="0" fontId="39" fillId="3" borderId="1" xfId="0" applyFont="1" applyFill="1" applyBorder="1"/>
    <xf numFmtId="0" fontId="18" fillId="0" borderId="1" xfId="0" applyFont="1" applyBorder="1" applyAlignment="1">
      <alignment horizontal="center"/>
    </xf>
    <xf numFmtId="0" fontId="2" fillId="0" borderId="1" xfId="0" applyFont="1" applyBorder="1" applyAlignment="1">
      <alignment horizontal="right" vertical="center" wrapText="1"/>
    </xf>
    <xf numFmtId="167" fontId="2" fillId="3" borderId="1" xfId="0" applyNumberFormat="1" applyFont="1" applyFill="1" applyBorder="1" applyAlignment="1">
      <alignment vertical="center"/>
    </xf>
    <xf numFmtId="2" fontId="2" fillId="3" borderId="1" xfId="0" applyNumberFormat="1" applyFont="1" applyFill="1" applyBorder="1" applyAlignment="1">
      <alignment horizontal="center"/>
    </xf>
    <xf numFmtId="0" fontId="5" fillId="0" borderId="3" xfId="0" applyFont="1" applyBorder="1" applyAlignment="1">
      <alignment horizontal="center" vertical="center" wrapText="1"/>
    </xf>
    <xf numFmtId="0" fontId="2" fillId="0" borderId="3" xfId="0" applyFont="1" applyBorder="1" applyAlignment="1">
      <alignment horizontal="center" vertical="center" wrapText="1"/>
    </xf>
    <xf numFmtId="167" fontId="2" fillId="0" borderId="1" xfId="0" applyNumberFormat="1" applyFont="1" applyBorder="1" applyAlignment="1">
      <alignment vertical="center"/>
    </xf>
    <xf numFmtId="167" fontId="0" fillId="3" borderId="1" xfId="0" applyNumberFormat="1" applyFill="1" applyBorder="1" applyAlignment="1">
      <alignment vertical="center" wrapText="1"/>
    </xf>
    <xf numFmtId="0" fontId="43" fillId="0" borderId="1" xfId="0" applyFont="1" applyBorder="1" applyAlignment="1">
      <alignment horizontal="left" wrapText="1"/>
    </xf>
    <xf numFmtId="0" fontId="13" fillId="0" borderId="0" xfId="0" applyFont="1"/>
    <xf numFmtId="0" fontId="41" fillId="0" borderId="0" xfId="0" applyFont="1" applyAlignment="1">
      <alignment horizontal="center" vertical="center"/>
    </xf>
    <xf numFmtId="0" fontId="21" fillId="0" borderId="1" xfId="0" applyFont="1" applyBorder="1" applyAlignment="1">
      <alignment horizontal="center" vertical="center"/>
    </xf>
    <xf numFmtId="0" fontId="21" fillId="0" borderId="1" xfId="0" applyFont="1" applyBorder="1" applyAlignment="1">
      <alignment horizontal="center" vertical="center" wrapText="1"/>
    </xf>
    <xf numFmtId="0" fontId="21" fillId="3" borderId="1" xfId="0" applyFont="1" applyFill="1" applyBorder="1" applyAlignment="1">
      <alignment horizontal="center" vertical="center"/>
    </xf>
    <xf numFmtId="0" fontId="13" fillId="0" borderId="1" xfId="0" applyFont="1" applyBorder="1" applyAlignment="1">
      <alignment horizontal="center" vertical="center" wrapText="1"/>
    </xf>
    <xf numFmtId="0" fontId="13" fillId="3" borderId="1" xfId="0" applyFont="1" applyFill="1" applyBorder="1" applyAlignment="1">
      <alignment horizontal="center" vertical="center"/>
    </xf>
    <xf numFmtId="0" fontId="13" fillId="0" borderId="1" xfId="0" applyFont="1" applyBorder="1" applyAlignment="1">
      <alignment horizontal="center" vertical="center"/>
    </xf>
    <xf numFmtId="167" fontId="2" fillId="5" borderId="1" xfId="0" applyNumberFormat="1" applyFont="1" applyFill="1" applyBorder="1" applyAlignment="1">
      <alignment vertical="center"/>
    </xf>
    <xf numFmtId="0" fontId="2" fillId="0" borderId="1" xfId="0" applyFont="1" applyBorder="1" applyAlignment="1">
      <alignment horizontal="center" wrapText="1"/>
    </xf>
    <xf numFmtId="167" fontId="2" fillId="5" borderId="1" xfId="0" applyNumberFormat="1" applyFont="1" applyFill="1" applyBorder="1"/>
    <xf numFmtId="0" fontId="14" fillId="0" borderId="1" xfId="0" applyFont="1" applyBorder="1" applyAlignment="1">
      <alignment vertical="center"/>
    </xf>
    <xf numFmtId="0" fontId="39" fillId="0" borderId="1" xfId="0" applyFont="1" applyBorder="1" applyAlignment="1">
      <alignment horizontal="left" vertical="center" wrapText="1"/>
    </xf>
    <xf numFmtId="0" fontId="39" fillId="0" borderId="1" xfId="0" applyFont="1" applyBorder="1" applyAlignment="1">
      <alignment horizontal="left" vertical="center"/>
    </xf>
    <xf numFmtId="0" fontId="39" fillId="6" borderId="1" xfId="0" applyFont="1" applyFill="1" applyBorder="1"/>
    <xf numFmtId="167" fontId="2" fillId="6" borderId="1" xfId="0" applyNumberFormat="1" applyFont="1" applyFill="1" applyBorder="1"/>
    <xf numFmtId="0" fontId="2" fillId="6" borderId="0" xfId="0" applyFont="1" applyFill="1"/>
    <xf numFmtId="0" fontId="2" fillId="0" borderId="1" xfId="5" applyFont="1" applyBorder="1"/>
    <xf numFmtId="0" fontId="2" fillId="3" borderId="1" xfId="5" applyFont="1" applyFill="1" applyBorder="1"/>
    <xf numFmtId="0" fontId="39" fillId="3" borderId="1" xfId="0" applyFont="1" applyFill="1" applyBorder="1" applyAlignment="1">
      <alignment horizontal="left" vertical="center" wrapText="1"/>
    </xf>
    <xf numFmtId="0" fontId="2" fillId="0" borderId="0" xfId="0" applyFont="1" applyAlignment="1">
      <alignment horizontal="center" vertical="center" wrapText="1"/>
    </xf>
    <xf numFmtId="169" fontId="14" fillId="0" borderId="0" xfId="0" applyNumberFormat="1" applyFont="1" applyAlignment="1">
      <alignment vertical="center"/>
    </xf>
    <xf numFmtId="169" fontId="4" fillId="0" borderId="0" xfId="0" applyNumberFormat="1" applyFont="1" applyAlignment="1">
      <alignment vertical="center"/>
    </xf>
    <xf numFmtId="169" fontId="14" fillId="0" borderId="0" xfId="0" applyNumberFormat="1" applyFont="1" applyAlignment="1">
      <alignment horizontal="right" vertical="center" wrapText="1"/>
    </xf>
    <xf numFmtId="167" fontId="42" fillId="5" borderId="1" xfId="0" applyNumberFormat="1" applyFont="1" applyFill="1" applyBorder="1"/>
    <xf numFmtId="0" fontId="2" fillId="2" borderId="1" xfId="0" applyFont="1" applyFill="1" applyBorder="1" applyAlignment="1">
      <alignment horizontal="center" wrapText="1"/>
    </xf>
    <xf numFmtId="0" fontId="4" fillId="0" borderId="0" xfId="0" applyFont="1" applyAlignment="1">
      <alignment horizontal="center"/>
    </xf>
    <xf numFmtId="0" fontId="2" fillId="0" borderId="0" xfId="0" applyFont="1" applyAlignment="1">
      <alignment horizontal="right" vertical="center"/>
    </xf>
    <xf numFmtId="0" fontId="14" fillId="0" borderId="0" xfId="0" applyFont="1" applyAlignment="1">
      <alignment horizontal="right" vertical="center"/>
    </xf>
    <xf numFmtId="168" fontId="2" fillId="0" borderId="1" xfId="1" applyNumberFormat="1" applyFont="1" applyFill="1" applyBorder="1" applyAlignment="1">
      <alignment horizontal="right" wrapText="1"/>
    </xf>
    <xf numFmtId="168" fontId="2" fillId="0" borderId="1" xfId="1" applyNumberFormat="1" applyFont="1" applyBorder="1" applyAlignment="1">
      <alignment horizontal="right" wrapText="1"/>
    </xf>
    <xf numFmtId="168" fontId="2" fillId="3" borderId="1" xfId="1" applyNumberFormat="1" applyFont="1" applyFill="1" applyBorder="1" applyAlignment="1">
      <alignment horizontal="right" wrapText="1"/>
    </xf>
    <xf numFmtId="168" fontId="5" fillId="4" borderId="1" xfId="1" applyNumberFormat="1" applyFont="1" applyFill="1" applyBorder="1" applyAlignment="1">
      <alignment horizontal="right" vertical="center" wrapText="1"/>
    </xf>
    <xf numFmtId="169" fontId="19" fillId="5" borderId="1" xfId="0" applyNumberFormat="1" applyFont="1" applyFill="1" applyBorder="1"/>
    <xf numFmtId="0" fontId="6" fillId="0" borderId="0" xfId="0" applyFont="1" applyAlignment="1">
      <alignment horizontal="center"/>
    </xf>
    <xf numFmtId="165" fontId="2" fillId="3" borderId="1" xfId="1" applyFont="1" applyFill="1" applyBorder="1" applyAlignment="1">
      <alignment horizontal="right" vertical="center" wrapText="1"/>
    </xf>
    <xf numFmtId="168" fontId="2" fillId="0" borderId="1" xfId="1" applyNumberFormat="1" applyFont="1" applyFill="1" applyBorder="1" applyAlignment="1">
      <alignment horizontal="right" vertical="center" wrapText="1"/>
    </xf>
    <xf numFmtId="168" fontId="2" fillId="0" borderId="1" xfId="1" applyNumberFormat="1" applyFont="1" applyBorder="1" applyAlignment="1">
      <alignment horizontal="right" vertical="center" wrapText="1"/>
    </xf>
    <xf numFmtId="168" fontId="5" fillId="3" borderId="1" xfId="1" applyNumberFormat="1" applyFont="1" applyFill="1" applyBorder="1" applyAlignment="1">
      <alignment horizontal="right" vertical="center" wrapText="1"/>
    </xf>
    <xf numFmtId="168" fontId="19" fillId="0" borderId="1" xfId="1" applyNumberFormat="1" applyFont="1" applyBorder="1" applyAlignment="1">
      <alignment horizontal="right" vertical="center" wrapText="1"/>
    </xf>
    <xf numFmtId="168" fontId="5" fillId="0" borderId="1" xfId="1" applyNumberFormat="1" applyFont="1" applyBorder="1" applyAlignment="1">
      <alignment horizontal="right" vertical="center" wrapText="1"/>
    </xf>
    <xf numFmtId="168" fontId="2" fillId="3" borderId="1" xfId="1" applyNumberFormat="1" applyFont="1" applyFill="1" applyBorder="1" applyAlignment="1">
      <alignment horizontal="right" vertical="center" wrapText="1"/>
    </xf>
    <xf numFmtId="168" fontId="5" fillId="0" borderId="1" xfId="1" applyNumberFormat="1" applyFont="1" applyFill="1" applyBorder="1" applyAlignment="1">
      <alignment horizontal="right" vertical="center" wrapText="1"/>
    </xf>
    <xf numFmtId="0" fontId="2" fillId="5" borderId="2" xfId="0" applyFont="1" applyFill="1" applyBorder="1"/>
    <xf numFmtId="0" fontId="6" fillId="5" borderId="4" xfId="0" applyFont="1" applyFill="1" applyBorder="1" applyAlignment="1">
      <alignment horizontal="right"/>
    </xf>
    <xf numFmtId="168" fontId="6" fillId="5" borderId="1" xfId="1" applyNumberFormat="1" applyFont="1" applyFill="1" applyBorder="1" applyAlignment="1">
      <alignment horizontal="right" wrapText="1"/>
    </xf>
    <xf numFmtId="168" fontId="5" fillId="4" borderId="1" xfId="1" applyNumberFormat="1" applyFont="1" applyFill="1" applyBorder="1" applyAlignment="1">
      <alignment horizontal="right" wrapText="1"/>
    </xf>
    <xf numFmtId="0" fontId="2" fillId="5" borderId="5" xfId="0" applyFont="1" applyFill="1" applyBorder="1"/>
    <xf numFmtId="165" fontId="2" fillId="6" borderId="1" xfId="1" applyFont="1" applyFill="1" applyBorder="1" applyAlignment="1">
      <alignment horizontal="right" vertical="center" wrapText="1"/>
    </xf>
    <xf numFmtId="0" fontId="2" fillId="0" borderId="1" xfId="0" applyFont="1" applyBorder="1" applyAlignment="1">
      <alignment horizontal="right" wrapText="1"/>
    </xf>
    <xf numFmtId="165" fontId="5" fillId="3" borderId="1" xfId="0" applyNumberFormat="1" applyFont="1" applyFill="1" applyBorder="1" applyAlignment="1">
      <alignment horizontal="right" vertical="center" wrapText="1"/>
    </xf>
    <xf numFmtId="167" fontId="5" fillId="3" borderId="1" xfId="0" applyNumberFormat="1" applyFont="1" applyFill="1" applyBorder="1" applyAlignment="1">
      <alignment horizontal="right" vertical="center" wrapText="1"/>
    </xf>
    <xf numFmtId="0" fontId="5" fillId="3" borderId="1" xfId="0" applyFont="1" applyFill="1" applyBorder="1" applyAlignment="1">
      <alignment horizontal="center" vertical="center"/>
    </xf>
    <xf numFmtId="168" fontId="2" fillId="6" borderId="1" xfId="1" applyNumberFormat="1" applyFont="1" applyFill="1" applyBorder="1" applyAlignment="1">
      <alignment horizontal="right" vertical="center" wrapText="1"/>
    </xf>
    <xf numFmtId="0" fontId="15" fillId="0" borderId="0" xfId="0" applyFont="1" applyAlignment="1">
      <alignment horizontal="center"/>
    </xf>
    <xf numFmtId="167" fontId="5" fillId="0" borderId="0" xfId="0" applyNumberFormat="1" applyFont="1" applyAlignment="1">
      <alignment horizontal="center"/>
    </xf>
    <xf numFmtId="168" fontId="2" fillId="0" borderId="1" xfId="1" applyNumberFormat="1" applyFont="1" applyFill="1" applyBorder="1" applyAlignment="1">
      <alignment horizontal="center" vertical="center" wrapText="1"/>
    </xf>
    <xf numFmtId="168" fontId="5" fillId="3" borderId="1" xfId="1" applyNumberFormat="1" applyFont="1" applyFill="1" applyBorder="1" applyAlignment="1">
      <alignment horizontal="center" vertical="center"/>
    </xf>
    <xf numFmtId="0" fontId="6" fillId="5" borderId="1" xfId="0" applyFont="1" applyFill="1" applyBorder="1" applyAlignment="1">
      <alignment horizontal="right"/>
    </xf>
    <xf numFmtId="167" fontId="5" fillId="3" borderId="1" xfId="0" applyNumberFormat="1" applyFont="1" applyFill="1" applyBorder="1" applyAlignment="1">
      <alignment vertical="center" wrapText="1"/>
    </xf>
    <xf numFmtId="168" fontId="6" fillId="0" borderId="0" xfId="1" applyNumberFormat="1" applyFont="1" applyFill="1" applyBorder="1" applyAlignment="1">
      <alignment horizontal="right" wrapText="1"/>
    </xf>
    <xf numFmtId="168" fontId="19" fillId="3" borderId="1" xfId="1" applyNumberFormat="1" applyFont="1" applyFill="1" applyBorder="1" applyAlignment="1">
      <alignment horizontal="right" wrapText="1"/>
    </xf>
    <xf numFmtId="167" fontId="5" fillId="3" borderId="1" xfId="0" applyNumberFormat="1" applyFont="1" applyFill="1" applyBorder="1" applyAlignment="1">
      <alignment vertical="center"/>
    </xf>
    <xf numFmtId="0" fontId="6" fillId="6" borderId="0" xfId="0" applyFont="1" applyFill="1" applyAlignment="1">
      <alignment horizontal="center"/>
    </xf>
    <xf numFmtId="168" fontId="6" fillId="6" borderId="0" xfId="1" applyNumberFormat="1" applyFont="1" applyFill="1" applyBorder="1" applyAlignment="1">
      <alignment horizontal="center" wrapText="1"/>
    </xf>
    <xf numFmtId="0" fontId="13" fillId="0" borderId="0" xfId="0" applyFont="1" applyAlignment="1">
      <alignment horizontal="center"/>
    </xf>
    <xf numFmtId="167" fontId="0" fillId="0" borderId="1" xfId="0" applyNumberFormat="1" applyBorder="1" applyAlignment="1">
      <alignment horizontal="center" vertical="center" wrapText="1"/>
    </xf>
    <xf numFmtId="168" fontId="5" fillId="3" borderId="1" xfId="1" applyNumberFormat="1" applyFont="1" applyFill="1" applyBorder="1" applyAlignment="1">
      <alignment horizontal="right" wrapText="1"/>
    </xf>
    <xf numFmtId="166" fontId="2" fillId="0" borderId="1" xfId="1" applyNumberFormat="1" applyFont="1" applyBorder="1" applyAlignment="1">
      <alignment horizontal="right" wrapText="1"/>
    </xf>
    <xf numFmtId="0" fontId="19" fillId="0" borderId="0" xfId="0" applyFont="1"/>
    <xf numFmtId="0" fontId="19" fillId="3" borderId="1" xfId="0" applyFont="1" applyFill="1" applyBorder="1"/>
    <xf numFmtId="0" fontId="19" fillId="3" borderId="1" xfId="0" applyFont="1" applyFill="1" applyBorder="1" applyAlignment="1">
      <alignment horizontal="center"/>
    </xf>
    <xf numFmtId="166" fontId="19" fillId="3" borderId="1" xfId="1" applyNumberFormat="1" applyFont="1" applyFill="1" applyBorder="1" applyAlignment="1">
      <alignment horizontal="right" wrapText="1"/>
    </xf>
    <xf numFmtId="166" fontId="2" fillId="3" borderId="1" xfId="1" applyNumberFormat="1" applyFont="1" applyFill="1" applyBorder="1" applyAlignment="1">
      <alignment horizontal="right" wrapText="1"/>
    </xf>
    <xf numFmtId="0" fontId="25" fillId="7" borderId="0" xfId="0" applyFont="1" applyFill="1"/>
    <xf numFmtId="0" fontId="14" fillId="7" borderId="0" xfId="0" applyFont="1" applyFill="1"/>
    <xf numFmtId="167" fontId="5" fillId="3" borderId="4" xfId="0" applyNumberFormat="1" applyFont="1" applyFill="1" applyBorder="1" applyAlignment="1">
      <alignment horizontal="center" vertical="center" wrapText="1"/>
    </xf>
    <xf numFmtId="3" fontId="5" fillId="0" borderId="1" xfId="0" applyNumberFormat="1" applyFont="1" applyBorder="1" applyAlignment="1">
      <alignment horizontal="center" vertical="center" wrapText="1"/>
    </xf>
    <xf numFmtId="0" fontId="14" fillId="2" borderId="0" xfId="0" applyFont="1" applyFill="1"/>
    <xf numFmtId="0" fontId="5" fillId="3" borderId="1" xfId="0" applyFont="1" applyFill="1" applyBorder="1" applyAlignment="1">
      <alignment vertical="center"/>
    </xf>
    <xf numFmtId="0" fontId="5" fillId="3" borderId="1" xfId="0" applyFont="1" applyFill="1" applyBorder="1" applyAlignment="1">
      <alignment horizontal="center" vertical="center" wrapText="1"/>
    </xf>
    <xf numFmtId="0" fontId="5" fillId="3" borderId="1" xfId="0" applyFont="1" applyFill="1" applyBorder="1" applyAlignment="1">
      <alignment horizontal="center"/>
    </xf>
    <xf numFmtId="166" fontId="2" fillId="0" borderId="1" xfId="1" applyNumberFormat="1" applyFont="1" applyFill="1" applyBorder="1" applyAlignment="1">
      <alignment horizontal="right" wrapText="1"/>
    </xf>
    <xf numFmtId="166" fontId="5" fillId="3" borderId="1" xfId="1" applyNumberFormat="1" applyFont="1" applyFill="1" applyBorder="1" applyAlignment="1">
      <alignment horizontal="center"/>
    </xf>
    <xf numFmtId="166" fontId="5" fillId="3" borderId="1" xfId="1" applyNumberFormat="1" applyFont="1" applyFill="1" applyBorder="1" applyAlignment="1">
      <alignment horizontal="right" wrapText="1"/>
    </xf>
    <xf numFmtId="0" fontId="12" fillId="0" borderId="0" xfId="0" applyFont="1"/>
    <xf numFmtId="166" fontId="2" fillId="0" borderId="1" xfId="1" applyNumberFormat="1" applyFont="1" applyFill="1" applyBorder="1" applyAlignment="1">
      <alignment horizontal="right" vertical="center" wrapText="1"/>
    </xf>
    <xf numFmtId="166" fontId="2" fillId="3" borderId="1" xfId="1" applyNumberFormat="1" applyFont="1" applyFill="1" applyBorder="1" applyAlignment="1">
      <alignment horizontal="right" vertical="center" wrapText="1"/>
    </xf>
    <xf numFmtId="166" fontId="5" fillId="3" borderId="1" xfId="1" applyNumberFormat="1" applyFont="1" applyFill="1" applyBorder="1" applyAlignment="1">
      <alignment horizontal="right" vertical="center" wrapText="1"/>
    </xf>
    <xf numFmtId="0" fontId="44" fillId="0" borderId="0" xfId="6" applyFont="1"/>
    <xf numFmtId="0" fontId="18" fillId="0" borderId="0" xfId="0" applyFont="1" applyAlignment="1">
      <alignment horizontal="right" vertical="center"/>
    </xf>
    <xf numFmtId="0" fontId="45" fillId="0" borderId="0" xfId="6" applyFont="1" applyAlignment="1">
      <alignment horizontal="center" vertical="center"/>
    </xf>
    <xf numFmtId="0" fontId="26" fillId="0" borderId="0" xfId="0" applyFont="1" applyAlignment="1">
      <alignment horizontal="right"/>
    </xf>
    <xf numFmtId="0" fontId="44" fillId="0" borderId="1" xfId="6" applyFont="1" applyBorder="1" applyAlignment="1">
      <alignment horizontal="center" vertical="center" wrapText="1"/>
    </xf>
    <xf numFmtId="0" fontId="44" fillId="0" borderId="1" xfId="6" applyFont="1" applyBorder="1" applyAlignment="1">
      <alignment horizontal="justify" vertical="center"/>
    </xf>
    <xf numFmtId="170" fontId="44" fillId="0" borderId="1" xfId="2" applyNumberFormat="1" applyFont="1" applyBorder="1" applyAlignment="1">
      <alignment horizontal="right" vertical="center" wrapText="1"/>
    </xf>
    <xf numFmtId="170" fontId="44" fillId="3" borderId="1" xfId="2" applyNumberFormat="1" applyFont="1" applyFill="1" applyBorder="1" applyAlignment="1">
      <alignment horizontal="right" vertical="center" wrapText="1"/>
    </xf>
    <xf numFmtId="0" fontId="44" fillId="0" borderId="1" xfId="6" applyFont="1" applyBorder="1" applyAlignment="1">
      <alignment horizontal="left" vertical="center" wrapText="1"/>
    </xf>
    <xf numFmtId="0" fontId="44" fillId="0" borderId="1" xfId="6" applyFont="1" applyBorder="1" applyAlignment="1">
      <alignment vertical="center" wrapText="1"/>
    </xf>
    <xf numFmtId="170" fontId="44" fillId="0" borderId="1" xfId="2" applyNumberFormat="1" applyFont="1" applyBorder="1" applyAlignment="1">
      <alignment horizontal="right" wrapText="1"/>
    </xf>
    <xf numFmtId="0" fontId="46" fillId="0" borderId="1" xfId="6" applyFont="1" applyBorder="1" applyAlignment="1">
      <alignment horizontal="justify" vertical="center"/>
    </xf>
    <xf numFmtId="170" fontId="46" fillId="0" borderId="1" xfId="2" applyNumberFormat="1" applyFont="1" applyBorder="1" applyAlignment="1">
      <alignment horizontal="right" vertical="center" wrapText="1"/>
    </xf>
    <xf numFmtId="0" fontId="44" fillId="3" borderId="1" xfId="6" applyFont="1" applyFill="1" applyBorder="1" applyAlignment="1">
      <alignment horizontal="center" vertical="center" wrapText="1"/>
    </xf>
    <xf numFmtId="0" fontId="45" fillId="3" borderId="1" xfId="6" applyFont="1" applyFill="1" applyBorder="1" applyAlignment="1">
      <alignment horizontal="center" vertical="center" wrapText="1"/>
    </xf>
    <xf numFmtId="170" fontId="45" fillId="3" borderId="1" xfId="2" applyNumberFormat="1" applyFont="1" applyFill="1" applyBorder="1" applyAlignment="1">
      <alignment horizontal="right" vertical="center" wrapText="1"/>
    </xf>
    <xf numFmtId="0" fontId="44" fillId="6" borderId="0" xfId="6" applyFont="1" applyFill="1" applyAlignment="1">
      <alignment horizontal="center" vertical="center" wrapText="1"/>
    </xf>
    <xf numFmtId="0" fontId="45" fillId="6" borderId="0" xfId="6" applyFont="1" applyFill="1" applyAlignment="1">
      <alignment horizontal="center" vertical="center" wrapText="1"/>
    </xf>
    <xf numFmtId="0" fontId="45" fillId="6" borderId="0" xfId="6" applyFont="1" applyFill="1" applyAlignment="1">
      <alignment horizontal="right" vertical="center" wrapText="1"/>
    </xf>
    <xf numFmtId="164" fontId="45" fillId="6" borderId="0" xfId="6" applyNumberFormat="1" applyFont="1" applyFill="1" applyAlignment="1">
      <alignment horizontal="right" vertical="center" wrapText="1"/>
    </xf>
    <xf numFmtId="0" fontId="44" fillId="6" borderId="0" xfId="6" applyFont="1" applyFill="1"/>
    <xf numFmtId="0" fontId="44" fillId="5" borderId="2" xfId="6" applyFont="1" applyFill="1" applyBorder="1"/>
    <xf numFmtId="0" fontId="44" fillId="8" borderId="1" xfId="6" applyFont="1" applyFill="1" applyBorder="1" applyAlignment="1">
      <alignment horizontal="center" vertical="center" wrapText="1"/>
    </xf>
    <xf numFmtId="0" fontId="2" fillId="9" borderId="1" xfId="0" applyFont="1" applyFill="1" applyBorder="1" applyAlignment="1">
      <alignment horizontal="center" vertical="center"/>
    </xf>
    <xf numFmtId="0" fontId="5" fillId="9" borderId="1" xfId="0" applyFont="1" applyFill="1" applyBorder="1" applyAlignment="1">
      <alignment horizontal="center" vertical="center"/>
    </xf>
    <xf numFmtId="0" fontId="2" fillId="9" borderId="1" xfId="0" applyFont="1" applyFill="1" applyBorder="1" applyAlignment="1">
      <alignment vertical="center"/>
    </xf>
    <xf numFmtId="167" fontId="5" fillId="9" borderId="1" xfId="0" applyNumberFormat="1" applyFont="1" applyFill="1" applyBorder="1" applyAlignment="1">
      <alignment vertical="center"/>
    </xf>
    <xf numFmtId="0" fontId="14" fillId="9" borderId="1" xfId="0" applyFont="1" applyFill="1" applyBorder="1" applyAlignment="1">
      <alignment vertical="center"/>
    </xf>
    <xf numFmtId="0" fontId="14" fillId="5" borderId="2" xfId="0" applyFont="1" applyFill="1" applyBorder="1"/>
    <xf numFmtId="0" fontId="18" fillId="0" borderId="0" xfId="0" applyFont="1"/>
    <xf numFmtId="0" fontId="18" fillId="0" borderId="0" xfId="0" applyFont="1" applyAlignment="1">
      <alignment horizontal="center"/>
    </xf>
    <xf numFmtId="0" fontId="18" fillId="0" borderId="1" xfId="0" applyFont="1" applyBorder="1" applyAlignment="1">
      <alignment horizontal="center" vertical="center" wrapText="1"/>
    </xf>
    <xf numFmtId="0" fontId="24" fillId="0" borderId="0" xfId="0" applyFont="1" applyAlignment="1">
      <alignment horizontal="center" vertical="center"/>
    </xf>
    <xf numFmtId="0" fontId="18" fillId="5" borderId="0" xfId="0" applyFont="1" applyFill="1"/>
    <xf numFmtId="167" fontId="5" fillId="9" borderId="1" xfId="0" applyNumberFormat="1" applyFont="1" applyFill="1" applyBorder="1" applyAlignment="1">
      <alignment vertical="center" wrapText="1"/>
    </xf>
    <xf numFmtId="0" fontId="5" fillId="9" borderId="1" xfId="0" applyFont="1" applyFill="1" applyBorder="1" applyAlignment="1">
      <alignment vertical="center" wrapText="1"/>
    </xf>
    <xf numFmtId="167" fontId="0" fillId="9" borderId="1" xfId="0" applyNumberFormat="1" applyFill="1" applyBorder="1" applyAlignment="1">
      <alignment horizontal="center" vertical="center" wrapText="1"/>
    </xf>
    <xf numFmtId="0" fontId="13" fillId="0" borderId="0" xfId="0" applyFont="1" applyAlignment="1">
      <alignment horizontal="center" vertical="center" wrapText="1"/>
    </xf>
    <xf numFmtId="167" fontId="21" fillId="6" borderId="0" xfId="0" applyNumberFormat="1" applyFont="1" applyFill="1" applyAlignment="1">
      <alignment horizontal="center" vertical="center"/>
    </xf>
    <xf numFmtId="167" fontId="21" fillId="3" borderId="1" xfId="0" applyNumberFormat="1" applyFont="1" applyFill="1" applyBorder="1" applyAlignment="1">
      <alignment horizontal="center" vertical="center"/>
    </xf>
    <xf numFmtId="0" fontId="2" fillId="5" borderId="0" xfId="0" applyFont="1" applyFill="1" applyAlignment="1">
      <alignment horizontal="right"/>
    </xf>
    <xf numFmtId="0" fontId="2" fillId="5" borderId="0" xfId="0" applyFont="1" applyFill="1"/>
    <xf numFmtId="0" fontId="0" fillId="5" borderId="0" xfId="0" applyFill="1"/>
    <xf numFmtId="0" fontId="29" fillId="0" borderId="0" xfId="0" applyFont="1" applyAlignment="1">
      <alignment horizontal="center" vertical="center"/>
    </xf>
    <xf numFmtId="0" fontId="29" fillId="0" borderId="0" xfId="0" applyFont="1" applyAlignment="1">
      <alignment vertical="center"/>
    </xf>
    <xf numFmtId="0" fontId="28" fillId="0" borderId="0" xfId="0" applyFont="1" applyAlignment="1">
      <alignment vertical="center" wrapText="1"/>
    </xf>
    <xf numFmtId="0" fontId="26" fillId="0" borderId="1" xfId="0" applyFont="1" applyBorder="1" applyAlignment="1">
      <alignment horizontal="center" vertical="center"/>
    </xf>
    <xf numFmtId="0" fontId="26" fillId="0" borderId="1" xfId="0" applyFont="1" applyBorder="1" applyAlignment="1">
      <alignment horizontal="justify" vertical="center" wrapText="1"/>
    </xf>
    <xf numFmtId="0" fontId="26" fillId="0" borderId="1" xfId="0" applyFont="1" applyBorder="1" applyAlignment="1">
      <alignment horizontal="right" vertical="center"/>
    </xf>
    <xf numFmtId="14" fontId="18" fillId="0" borderId="1" xfId="0" applyNumberFormat="1" applyFont="1" applyBorder="1" applyAlignment="1">
      <alignment horizontal="center" vertical="center"/>
    </xf>
    <xf numFmtId="0" fontId="48" fillId="0" borderId="1" xfId="0" applyFont="1" applyBorder="1" applyAlignment="1">
      <alignment horizontal="center" vertical="center"/>
    </xf>
    <xf numFmtId="0" fontId="26" fillId="0" borderId="1" xfId="0" applyFont="1" applyBorder="1" applyAlignment="1">
      <alignment horizontal="center" vertical="center" wrapText="1"/>
    </xf>
    <xf numFmtId="0" fontId="0" fillId="0" borderId="0" xfId="0" applyAlignment="1">
      <alignment horizontal="right"/>
    </xf>
    <xf numFmtId="0" fontId="18" fillId="0" borderId="0" xfId="0" applyFont="1" applyAlignment="1">
      <alignment vertical="center"/>
    </xf>
    <xf numFmtId="0" fontId="49" fillId="3" borderId="1" xfId="0" applyFont="1" applyFill="1" applyBorder="1" applyAlignment="1">
      <alignment horizontal="center" vertical="center" wrapText="1"/>
    </xf>
    <xf numFmtId="0" fontId="31" fillId="0" borderId="1" xfId="0" applyFont="1" applyBorder="1" applyAlignment="1">
      <alignment horizontal="center" wrapText="1"/>
    </xf>
    <xf numFmtId="0" fontId="30" fillId="0" borderId="0" xfId="0" applyFont="1"/>
    <xf numFmtId="0" fontId="32" fillId="0" borderId="1" xfId="0" applyFont="1" applyBorder="1" applyAlignment="1">
      <alignment wrapText="1"/>
    </xf>
    <xf numFmtId="0" fontId="32" fillId="0" borderId="1" xfId="0" applyFont="1" applyBorder="1"/>
    <xf numFmtId="0" fontId="33" fillId="0" borderId="1" xfId="0" applyFont="1" applyBorder="1"/>
    <xf numFmtId="0" fontId="0" fillId="10" borderId="1" xfId="0" applyFill="1" applyBorder="1"/>
    <xf numFmtId="0" fontId="33" fillId="10" borderId="1" xfId="0" applyFont="1" applyFill="1" applyBorder="1" applyAlignment="1">
      <alignment horizontal="center"/>
    </xf>
    <xf numFmtId="0" fontId="33" fillId="10" borderId="1" xfId="0" applyFont="1" applyFill="1" applyBorder="1"/>
    <xf numFmtId="0" fontId="33" fillId="0" borderId="1" xfId="0" applyFont="1" applyBorder="1" applyAlignment="1">
      <alignment horizontal="left"/>
    </xf>
    <xf numFmtId="0" fontId="50" fillId="0" borderId="1" xfId="0" applyFont="1" applyBorder="1" applyAlignment="1">
      <alignment horizontal="center" wrapText="1"/>
    </xf>
    <xf numFmtId="0" fontId="50" fillId="0" borderId="1" xfId="0" applyFont="1" applyBorder="1" applyAlignment="1">
      <alignment wrapText="1"/>
    </xf>
    <xf numFmtId="0" fontId="50" fillId="0" borderId="1" xfId="0" applyFont="1" applyBorder="1"/>
    <xf numFmtId="0" fontId="4" fillId="6" borderId="1" xfId="4" applyFont="1" applyFill="1" applyBorder="1" applyAlignment="1">
      <alignment horizontal="center" vertical="center"/>
    </xf>
    <xf numFmtId="0" fontId="4" fillId="8" borderId="1" xfId="4" applyFont="1" applyFill="1" applyBorder="1" applyAlignment="1">
      <alignment horizontal="center" textRotation="90" wrapText="1"/>
    </xf>
    <xf numFmtId="0" fontId="4" fillId="8" borderId="1" xfId="4" applyFont="1" applyFill="1" applyBorder="1" applyAlignment="1">
      <alignment horizontal="center" textRotation="90"/>
    </xf>
    <xf numFmtId="0" fontId="15" fillId="0" borderId="0" xfId="0" applyFont="1" applyAlignment="1">
      <alignment vertical="center"/>
    </xf>
    <xf numFmtId="0" fontId="19" fillId="5" borderId="1" xfId="0" applyFont="1" applyFill="1" applyBorder="1" applyAlignment="1">
      <alignment horizontal="right"/>
    </xf>
    <xf numFmtId="168" fontId="5" fillId="10" borderId="1" xfId="1" applyNumberFormat="1" applyFont="1" applyFill="1" applyBorder="1" applyAlignment="1">
      <alignment horizontal="right" vertical="center" wrapText="1"/>
    </xf>
    <xf numFmtId="0" fontId="5" fillId="10" borderId="1" xfId="0" applyFont="1" applyFill="1" applyBorder="1" applyAlignment="1">
      <alignment horizontal="center" vertical="center"/>
    </xf>
    <xf numFmtId="0" fontId="35" fillId="0" borderId="0" xfId="0" applyFont="1" applyAlignment="1">
      <alignment horizontal="center" vertical="center" wrapText="1"/>
    </xf>
    <xf numFmtId="0" fontId="35" fillId="0" borderId="0" xfId="0" applyFont="1"/>
    <xf numFmtId="167" fontId="18" fillId="0" borderId="0" xfId="0" applyNumberFormat="1" applyFont="1"/>
    <xf numFmtId="0" fontId="19" fillId="5" borderId="2" xfId="0" applyFont="1" applyFill="1" applyBorder="1"/>
    <xf numFmtId="0" fontId="19" fillId="5" borderId="5" xfId="0" applyFont="1" applyFill="1" applyBorder="1"/>
    <xf numFmtId="169" fontId="19" fillId="5" borderId="4" xfId="0" applyNumberFormat="1" applyFont="1" applyFill="1" applyBorder="1"/>
    <xf numFmtId="0" fontId="18" fillId="3" borderId="1" xfId="7" applyFill="1" applyBorder="1"/>
    <xf numFmtId="0" fontId="18" fillId="10" borderId="1" xfId="7" applyFill="1" applyBorder="1"/>
    <xf numFmtId="167" fontId="2" fillId="10" borderId="1" xfId="0" applyNumberFormat="1" applyFont="1" applyFill="1" applyBorder="1" applyAlignment="1">
      <alignment vertical="center"/>
    </xf>
    <xf numFmtId="0" fontId="19" fillId="6" borderId="1" xfId="4" applyFont="1" applyFill="1" applyBorder="1" applyAlignment="1">
      <alignment vertical="top"/>
    </xf>
    <xf numFmtId="0" fontId="18" fillId="6" borderId="1" xfId="4" applyFont="1" applyFill="1" applyBorder="1" applyAlignment="1">
      <alignment vertical="center" textRotation="90" wrapText="1"/>
    </xf>
    <xf numFmtId="0" fontId="18" fillId="0" borderId="0" xfId="4" applyFont="1"/>
    <xf numFmtId="0" fontId="18" fillId="6" borderId="1" xfId="4" applyFont="1" applyFill="1" applyBorder="1" applyAlignment="1">
      <alignment horizontal="left" vertical="center"/>
    </xf>
    <xf numFmtId="0" fontId="18" fillId="0" borderId="1" xfId="4" applyFont="1" applyBorder="1" applyAlignment="1">
      <alignment horizontal="left" vertical="center" wrapText="1"/>
    </xf>
    <xf numFmtId="0" fontId="18" fillId="0" borderId="1" xfId="4" applyFont="1" applyBorder="1" applyAlignment="1">
      <alignment vertical="top" wrapText="1"/>
    </xf>
    <xf numFmtId="0" fontId="18" fillId="0" borderId="1" xfId="4" applyFont="1" applyBorder="1" applyAlignment="1">
      <alignment horizontal="center" vertical="center"/>
    </xf>
    <xf numFmtId="0" fontId="18" fillId="0" borderId="1" xfId="4" applyFont="1" applyBorder="1" applyAlignment="1">
      <alignment horizontal="center" vertical="top"/>
    </xf>
    <xf numFmtId="0" fontId="18" fillId="6" borderId="1" xfId="4" applyFont="1" applyFill="1" applyBorder="1" applyAlignment="1">
      <alignment horizontal="center" vertical="center" wrapText="1"/>
    </xf>
    <xf numFmtId="0" fontId="18" fillId="6" borderId="1" xfId="4" applyFont="1" applyFill="1" applyBorder="1" applyAlignment="1">
      <alignment horizontal="center" vertical="center"/>
    </xf>
    <xf numFmtId="173" fontId="18" fillId="6" borderId="1" xfId="4" applyNumberFormat="1" applyFont="1" applyFill="1" applyBorder="1" applyAlignment="1">
      <alignment vertical="center"/>
    </xf>
    <xf numFmtId="174" fontId="18" fillId="6" borderId="1" xfId="4" applyNumberFormat="1" applyFont="1" applyFill="1" applyBorder="1" applyAlignment="1">
      <alignment horizontal="left" vertical="center" wrapText="1"/>
    </xf>
    <xf numFmtId="0" fontId="18" fillId="6" borderId="1" xfId="4" applyFont="1" applyFill="1" applyBorder="1" applyAlignment="1">
      <alignment horizontal="center" vertical="top" wrapText="1"/>
    </xf>
    <xf numFmtId="0" fontId="18" fillId="6" borderId="1" xfId="4" applyFont="1" applyFill="1" applyBorder="1" applyAlignment="1">
      <alignment vertical="center"/>
    </xf>
    <xf numFmtId="0" fontId="18" fillId="6" borderId="1" xfId="4" applyFont="1" applyFill="1" applyBorder="1" applyAlignment="1">
      <alignment horizontal="justify" vertical="top" wrapText="1"/>
    </xf>
    <xf numFmtId="0" fontId="18" fillId="6" borderId="1" xfId="4" applyFont="1" applyFill="1" applyBorder="1" applyAlignment="1">
      <alignment vertical="center" wrapText="1"/>
    </xf>
    <xf numFmtId="173" fontId="19" fillId="6" borderId="1" xfId="4" applyNumberFormat="1" applyFont="1" applyFill="1" applyBorder="1" applyAlignment="1">
      <alignment vertical="center"/>
    </xf>
    <xf numFmtId="0" fontId="19" fillId="0" borderId="1" xfId="4" applyFont="1" applyBorder="1" applyAlignment="1">
      <alignment vertical="center"/>
    </xf>
    <xf numFmtId="0" fontId="19" fillId="0" borderId="1" xfId="4" applyFont="1" applyBorder="1" applyAlignment="1">
      <alignment vertical="center" wrapText="1"/>
    </xf>
    <xf numFmtId="0" fontId="18" fillId="0" borderId="1" xfId="4" applyFont="1" applyBorder="1" applyAlignment="1">
      <alignment vertical="center" wrapText="1"/>
    </xf>
    <xf numFmtId="0" fontId="18" fillId="6" borderId="1" xfId="4" applyFont="1" applyFill="1" applyBorder="1" applyAlignment="1">
      <alignment horizontal="justify" vertical="center" wrapText="1"/>
    </xf>
    <xf numFmtId="0" fontId="18" fillId="0" borderId="1" xfId="4" applyFont="1" applyBorder="1" applyAlignment="1">
      <alignment horizontal="center" vertical="center" wrapText="1"/>
    </xf>
    <xf numFmtId="0" fontId="18" fillId="6" borderId="1" xfId="4" applyFont="1" applyFill="1" applyBorder="1" applyAlignment="1">
      <alignment horizontal="left" vertical="center" wrapText="1"/>
    </xf>
    <xf numFmtId="174" fontId="18" fillId="6" borderId="1" xfId="4" applyNumberFormat="1" applyFont="1" applyFill="1" applyBorder="1" applyAlignment="1">
      <alignment horizontal="center" vertical="center"/>
    </xf>
    <xf numFmtId="0" fontId="19" fillId="6" borderId="1" xfId="4" applyFont="1" applyFill="1" applyBorder="1" applyAlignment="1">
      <alignment vertical="center"/>
    </xf>
    <xf numFmtId="173" fontId="51" fillId="6" borderId="1" xfId="4" applyNumberFormat="1" applyFont="1" applyFill="1" applyBorder="1" applyAlignment="1">
      <alignment vertical="center"/>
    </xf>
    <xf numFmtId="173" fontId="52" fillId="6" borderId="1" xfId="4" applyNumberFormat="1" applyFont="1" applyFill="1" applyBorder="1" applyAlignment="1">
      <alignment vertical="center"/>
    </xf>
    <xf numFmtId="0" fontId="44" fillId="0" borderId="0" xfId="4" applyFont="1"/>
    <xf numFmtId="173" fontId="51" fillId="0" borderId="1" xfId="4" applyNumberFormat="1" applyFont="1" applyBorder="1" applyAlignment="1">
      <alignment horizontal="center" vertical="center" wrapText="1"/>
    </xf>
    <xf numFmtId="0" fontId="44" fillId="6" borderId="1" xfId="4" applyFont="1" applyFill="1" applyBorder="1" applyAlignment="1">
      <alignment horizontal="center" vertical="center" wrapText="1"/>
    </xf>
    <xf numFmtId="0" fontId="44" fillId="5" borderId="0" xfId="4" applyFont="1" applyFill="1" applyAlignment="1">
      <alignment horizontal="center"/>
    </xf>
    <xf numFmtId="0" fontId="44" fillId="6" borderId="1" xfId="4" applyFont="1" applyFill="1" applyBorder="1" applyAlignment="1">
      <alignment horizontal="center" vertical="center" textRotation="90" wrapText="1"/>
    </xf>
    <xf numFmtId="0" fontId="44" fillId="0" borderId="0" xfId="0" applyFont="1"/>
    <xf numFmtId="0" fontId="44" fillId="5" borderId="0" xfId="4" applyFont="1" applyFill="1" applyAlignment="1">
      <alignment horizontal="right"/>
    </xf>
    <xf numFmtId="0" fontId="44" fillId="5" borderId="0" xfId="4" applyFont="1" applyFill="1"/>
    <xf numFmtId="167" fontId="42" fillId="6" borderId="1" xfId="0" applyNumberFormat="1" applyFont="1" applyFill="1" applyBorder="1"/>
    <xf numFmtId="167" fontId="42" fillId="6" borderId="1" xfId="0" applyNumberFormat="1" applyFont="1" applyFill="1" applyBorder="1" applyAlignment="1">
      <alignment vertical="center"/>
    </xf>
    <xf numFmtId="167" fontId="2" fillId="6" borderId="1" xfId="0" applyNumberFormat="1" applyFont="1" applyFill="1" applyBorder="1" applyAlignment="1">
      <alignment vertical="center"/>
    </xf>
    <xf numFmtId="0" fontId="44" fillId="0" borderId="0" xfId="4" applyFont="1" applyAlignment="1">
      <alignment horizontal="center"/>
    </xf>
    <xf numFmtId="0" fontId="53" fillId="0" borderId="1" xfId="0" applyFont="1" applyBorder="1" applyAlignment="1">
      <alignment horizontal="center" vertical="center"/>
    </xf>
    <xf numFmtId="0" fontId="54" fillId="0" borderId="1" xfId="0" applyFont="1" applyBorder="1" applyAlignment="1">
      <alignment horizontal="justify" vertical="center" wrapText="1"/>
    </xf>
    <xf numFmtId="0" fontId="54" fillId="0" borderId="1" xfId="0" applyFont="1" applyBorder="1" applyAlignment="1">
      <alignment horizontal="right" vertical="center"/>
    </xf>
    <xf numFmtId="0" fontId="54" fillId="0" borderId="1" xfId="0" applyFont="1" applyBorder="1" applyAlignment="1">
      <alignment horizontal="center" vertical="center"/>
    </xf>
    <xf numFmtId="14" fontId="54" fillId="0" borderId="1" xfId="0" applyNumberFormat="1" applyFont="1" applyBorder="1" applyAlignment="1">
      <alignment horizontal="center" vertical="center"/>
    </xf>
    <xf numFmtId="0" fontId="53" fillId="6" borderId="1" xfId="0" applyFont="1" applyFill="1" applyBorder="1" applyAlignment="1">
      <alignment horizontal="center" vertical="center"/>
    </xf>
    <xf numFmtId="0" fontId="2" fillId="6" borderId="1" xfId="0" applyFont="1" applyFill="1" applyBorder="1" applyAlignment="1">
      <alignment vertical="center"/>
    </xf>
    <xf numFmtId="4" fontId="58" fillId="0" borderId="0" xfId="0" applyNumberFormat="1" applyFont="1" applyAlignment="1">
      <alignment horizontal="right"/>
    </xf>
    <xf numFmtId="0" fontId="58" fillId="0" borderId="0" xfId="0" applyFont="1" applyAlignment="1">
      <alignment horizontal="right"/>
    </xf>
    <xf numFmtId="4" fontId="58" fillId="0" borderId="1" xfId="0" applyNumberFormat="1" applyFont="1" applyBorder="1" applyAlignment="1">
      <alignment horizontal="right"/>
    </xf>
    <xf numFmtId="167" fontId="21" fillId="0" borderId="2" xfId="8" applyNumberFormat="1" applyFont="1" applyBorder="1"/>
    <xf numFmtId="1" fontId="59" fillId="6" borderId="1" xfId="0" applyNumberFormat="1" applyFont="1" applyFill="1" applyBorder="1" applyProtection="1">
      <protection locked="0"/>
    </xf>
    <xf numFmtId="0" fontId="19" fillId="10" borderId="7" xfId="0" applyFont="1" applyFill="1" applyBorder="1" applyAlignment="1">
      <alignment horizontal="left" vertical="center" wrapText="1"/>
    </xf>
    <xf numFmtId="0" fontId="63" fillId="0" borderId="1" xfId="0" applyFont="1" applyBorder="1" applyAlignment="1">
      <alignment horizontal="center" vertical="top" wrapText="1"/>
    </xf>
    <xf numFmtId="0" fontId="2" fillId="0" borderId="1" xfId="0" applyFont="1" applyBorder="1" applyAlignment="1">
      <alignment horizontal="left" vertical="center" wrapText="1"/>
    </xf>
    <xf numFmtId="0" fontId="64" fillId="0" borderId="1" xfId="0" applyFont="1" applyBorder="1" applyAlignment="1">
      <alignment horizontal="left" vertical="top" wrapText="1"/>
    </xf>
    <xf numFmtId="0" fontId="39" fillId="0" borderId="1" xfId="0" applyFont="1" applyBorder="1" applyAlignment="1">
      <alignment horizontal="left" wrapText="1"/>
    </xf>
    <xf numFmtId="0" fontId="18" fillId="6" borderId="1" xfId="0" applyFont="1" applyFill="1" applyBorder="1" applyAlignment="1">
      <alignment horizontal="center" vertical="center" wrapText="1"/>
    </xf>
    <xf numFmtId="0" fontId="44" fillId="6" borderId="1" xfId="0" applyFont="1" applyFill="1" applyBorder="1" applyAlignment="1">
      <alignment horizontal="center" vertical="center" wrapText="1"/>
    </xf>
    <xf numFmtId="0" fontId="65" fillId="0" borderId="1" xfId="0" applyFont="1" applyBorder="1" applyAlignment="1">
      <alignment horizontal="center" vertical="center"/>
    </xf>
    <xf numFmtId="0" fontId="65" fillId="0" borderId="1" xfId="0" applyFont="1" applyBorder="1" applyAlignment="1">
      <alignment horizontal="left" vertical="center" wrapText="1"/>
    </xf>
    <xf numFmtId="0" fontId="65" fillId="0" borderId="1" xfId="0" applyFont="1" applyBorder="1" applyAlignment="1">
      <alignment horizontal="left" vertical="center"/>
    </xf>
    <xf numFmtId="0" fontId="66" fillId="0" borderId="1" xfId="0" applyFont="1" applyBorder="1" applyAlignment="1">
      <alignment horizontal="left" vertical="center" wrapText="1"/>
    </xf>
    <xf numFmtId="0" fontId="66" fillId="0" borderId="1" xfId="0" applyFont="1" applyBorder="1" applyAlignment="1">
      <alignment horizontal="right" vertical="center" wrapText="1"/>
    </xf>
    <xf numFmtId="0" fontId="65" fillId="0" borderId="1" xfId="0" applyFont="1" applyBorder="1" applyAlignment="1">
      <alignment horizontal="center" vertical="center" wrapText="1"/>
    </xf>
    <xf numFmtId="49" fontId="67" fillId="0" borderId="1" xfId="9" applyNumberFormat="1" applyFont="1" applyBorder="1" applyAlignment="1">
      <alignment horizontal="center" vertical="center"/>
    </xf>
    <xf numFmtId="176" fontId="65" fillId="0" borderId="1" xfId="1" applyNumberFormat="1" applyFont="1" applyFill="1" applyBorder="1" applyAlignment="1">
      <alignment vertical="center"/>
    </xf>
    <xf numFmtId="176" fontId="65" fillId="0" borderId="1" xfId="1" applyNumberFormat="1" applyFont="1" applyFill="1" applyBorder="1" applyAlignment="1">
      <alignment horizontal="center" vertical="center"/>
    </xf>
    <xf numFmtId="176" fontId="65" fillId="0" borderId="0" xfId="1" applyNumberFormat="1" applyFont="1"/>
    <xf numFmtId="176" fontId="30" fillId="0" borderId="1" xfId="1" applyNumberFormat="1" applyFont="1" applyBorder="1" applyAlignment="1">
      <alignment horizontal="center" vertical="center" wrapText="1"/>
    </xf>
    <xf numFmtId="176" fontId="47" fillId="0" borderId="1" xfId="1" applyNumberFormat="1" applyFont="1" applyBorder="1" applyAlignment="1">
      <alignment horizontal="center" vertical="center" wrapText="1"/>
    </xf>
    <xf numFmtId="176" fontId="47" fillId="0" borderId="1" xfId="1" applyNumberFormat="1" applyFont="1" applyBorder="1" applyAlignment="1">
      <alignment horizontal="center" vertical="center"/>
    </xf>
    <xf numFmtId="176" fontId="44" fillId="0" borderId="1" xfId="1" applyNumberFormat="1" applyFont="1" applyBorder="1" applyAlignment="1">
      <alignment horizontal="center" vertical="center"/>
    </xf>
    <xf numFmtId="176" fontId="44" fillId="0" borderId="1" xfId="1" applyNumberFormat="1" applyFont="1" applyBorder="1" applyAlignment="1">
      <alignment vertical="center"/>
    </xf>
    <xf numFmtId="176" fontId="44" fillId="0" borderId="1" xfId="1" applyNumberFormat="1" applyFont="1" applyBorder="1"/>
    <xf numFmtId="176" fontId="44" fillId="0" borderId="1" xfId="1" applyNumberFormat="1" applyFont="1" applyBorder="1" applyAlignment="1">
      <alignment horizontal="center"/>
    </xf>
    <xf numFmtId="176" fontId="44" fillId="5" borderId="1" xfId="1" applyNumberFormat="1" applyFont="1" applyFill="1" applyBorder="1"/>
    <xf numFmtId="0" fontId="44" fillId="0" borderId="1" xfId="0" applyFont="1" applyBorder="1" applyAlignment="1">
      <alignment horizontal="center" vertical="center" wrapText="1"/>
    </xf>
    <xf numFmtId="176" fontId="0" fillId="10" borderId="1" xfId="0" applyNumberFormat="1" applyFill="1" applyBorder="1"/>
    <xf numFmtId="0" fontId="69" fillId="0" borderId="0" xfId="0" applyFont="1"/>
    <xf numFmtId="0" fontId="70" fillId="0" borderId="0" xfId="0" applyFont="1"/>
    <xf numFmtId="0" fontId="19" fillId="0" borderId="1" xfId="0" applyFont="1" applyBorder="1"/>
    <xf numFmtId="0" fontId="0" fillId="5" borderId="1" xfId="0" applyFill="1" applyBorder="1"/>
    <xf numFmtId="49" fontId="2" fillId="0" borderId="1" xfId="0" applyNumberFormat="1" applyFont="1" applyBorder="1" applyAlignment="1">
      <alignment horizontal="center"/>
    </xf>
    <xf numFmtId="167" fontId="2" fillId="0" borderId="1" xfId="0" applyNumberFormat="1" applyFont="1" applyBorder="1" applyAlignment="1">
      <alignment horizontal="right" wrapText="1"/>
    </xf>
    <xf numFmtId="167" fontId="2" fillId="0" borderId="1" xfId="0" applyNumberFormat="1" applyFont="1" applyBorder="1" applyAlignment="1">
      <alignment vertical="center" wrapText="1"/>
    </xf>
    <xf numFmtId="0" fontId="39" fillId="0" borderId="1" xfId="0" applyFont="1" applyBorder="1" applyAlignment="1">
      <alignment horizontal="center" vertical="center" wrapText="1"/>
    </xf>
    <xf numFmtId="0" fontId="2" fillId="0" borderId="2" xfId="0" applyFont="1" applyBorder="1" applyAlignment="1">
      <alignment vertical="center" wrapText="1"/>
    </xf>
    <xf numFmtId="0" fontId="14" fillId="0" borderId="1" xfId="0" applyFont="1" applyBorder="1" applyAlignment="1">
      <alignment vertical="center" wrapText="1"/>
    </xf>
    <xf numFmtId="0" fontId="73" fillId="0" borderId="1" xfId="0" applyFont="1" applyBorder="1" applyAlignment="1">
      <alignment wrapText="1"/>
    </xf>
    <xf numFmtId="167" fontId="73" fillId="0" borderId="1" xfId="0" applyNumberFormat="1" applyFont="1" applyBorder="1" applyAlignment="1">
      <alignment wrapText="1"/>
    </xf>
    <xf numFmtId="0" fontId="74" fillId="0" borderId="1" xfId="0" applyFont="1" applyBorder="1" applyAlignment="1">
      <alignment horizontal="left" wrapText="1"/>
    </xf>
    <xf numFmtId="0" fontId="74" fillId="0" borderId="1" xfId="0" applyFont="1" applyBorder="1" applyAlignment="1">
      <alignment horizontal="center" wrapText="1"/>
    </xf>
    <xf numFmtId="0" fontId="74" fillId="6" borderId="1" xfId="0" applyFont="1" applyFill="1" applyBorder="1" applyAlignment="1">
      <alignment horizontal="center" wrapText="1"/>
    </xf>
    <xf numFmtId="0" fontId="74" fillId="6" borderId="1" xfId="0" applyFont="1" applyFill="1" applyBorder="1" applyAlignment="1">
      <alignment wrapText="1"/>
    </xf>
    <xf numFmtId="0" fontId="75" fillId="0" borderId="1" xfId="0" applyFont="1" applyBorder="1"/>
    <xf numFmtId="0" fontId="72" fillId="6" borderId="1" xfId="4" applyFont="1" applyFill="1" applyBorder="1" applyAlignment="1">
      <alignment horizontal="center" vertical="top"/>
    </xf>
    <xf numFmtId="0" fontId="72" fillId="6" borderId="14" xfId="0" applyFont="1" applyFill="1" applyBorder="1" applyAlignment="1">
      <alignment horizontal="left"/>
    </xf>
    <xf numFmtId="0" fontId="72" fillId="6" borderId="1" xfId="4" applyFont="1" applyFill="1" applyBorder="1" applyAlignment="1" applyProtection="1">
      <alignment vertical="center" wrapText="1"/>
      <protection locked="0"/>
    </xf>
    <xf numFmtId="0" fontId="72" fillId="6" borderId="4" xfId="4" applyFont="1" applyFill="1" applyBorder="1" applyAlignment="1" applyProtection="1">
      <alignment vertical="center" wrapText="1"/>
      <protection locked="0"/>
    </xf>
    <xf numFmtId="0" fontId="72" fillId="6" borderId="1" xfId="4" applyFont="1" applyFill="1" applyBorder="1" applyAlignment="1">
      <alignment vertical="top"/>
    </xf>
    <xf numFmtId="0" fontId="72" fillId="6" borderId="1" xfId="4" applyFont="1" applyFill="1" applyBorder="1" applyAlignment="1">
      <alignment vertical="top" wrapText="1"/>
    </xf>
    <xf numFmtId="0" fontId="72" fillId="6" borderId="14" xfId="0" applyFont="1" applyFill="1" applyBorder="1" applyAlignment="1">
      <alignment horizontal="center"/>
    </xf>
    <xf numFmtId="0" fontId="72" fillId="6" borderId="1" xfId="4" applyFont="1" applyFill="1" applyBorder="1"/>
    <xf numFmtId="0" fontId="72" fillId="6" borderId="14" xfId="0" applyFont="1" applyFill="1" applyBorder="1" applyAlignment="1">
      <alignment horizontal="right"/>
    </xf>
    <xf numFmtId="172" fontId="72" fillId="6" borderId="1" xfId="4" applyNumberFormat="1" applyFont="1" applyFill="1" applyBorder="1" applyAlignment="1">
      <alignment vertical="top"/>
    </xf>
    <xf numFmtId="0" fontId="72" fillId="6" borderId="1" xfId="4" applyFont="1" applyFill="1" applyBorder="1" applyAlignment="1">
      <alignment horizontal="center" vertical="center"/>
    </xf>
    <xf numFmtId="0" fontId="72" fillId="6" borderId="1" xfId="4" applyFont="1" applyFill="1" applyBorder="1" applyAlignment="1">
      <alignment wrapText="1"/>
    </xf>
    <xf numFmtId="0" fontId="72" fillId="0" borderId="1" xfId="0" applyFont="1" applyBorder="1"/>
    <xf numFmtId="0" fontId="72" fillId="0" borderId="1" xfId="0" applyFont="1" applyBorder="1" applyAlignment="1">
      <alignment wrapText="1"/>
    </xf>
    <xf numFmtId="0" fontId="72" fillId="0" borderId="6" xfId="0" applyFont="1" applyBorder="1"/>
    <xf numFmtId="0" fontId="72" fillId="6" borderId="15" xfId="0" applyFont="1" applyFill="1" applyBorder="1" applyAlignment="1">
      <alignment horizontal="left"/>
    </xf>
    <xf numFmtId="0" fontId="72" fillId="0" borderId="6" xfId="0" applyFont="1" applyBorder="1" applyAlignment="1">
      <alignment wrapText="1"/>
    </xf>
    <xf numFmtId="0" fontId="72" fillId="6" borderId="1" xfId="0" applyFont="1" applyFill="1" applyBorder="1" applyAlignment="1">
      <alignment horizontal="left" wrapText="1"/>
    </xf>
    <xf numFmtId="0" fontId="72" fillId="6" borderId="15" xfId="0" applyFont="1" applyFill="1" applyBorder="1" applyAlignment="1">
      <alignment horizontal="center"/>
    </xf>
    <xf numFmtId="0" fontId="72" fillId="6" borderId="15" xfId="0" applyFont="1" applyFill="1" applyBorder="1" applyAlignment="1">
      <alignment horizontal="right"/>
    </xf>
    <xf numFmtId="14" fontId="72" fillId="6" borderId="1" xfId="0" applyNumberFormat="1" applyFont="1" applyFill="1" applyBorder="1" applyAlignment="1">
      <alignment horizontal="left"/>
    </xf>
    <xf numFmtId="0" fontId="72" fillId="6" borderId="1" xfId="0" applyFont="1" applyFill="1" applyBorder="1" applyAlignment="1">
      <alignment horizontal="center"/>
    </xf>
    <xf numFmtId="0" fontId="72" fillId="6" borderId="1" xfId="0" applyFont="1" applyFill="1" applyBorder="1" applyAlignment="1">
      <alignment horizontal="right"/>
    </xf>
    <xf numFmtId="172" fontId="72" fillId="6" borderId="1" xfId="4" applyNumberFormat="1" applyFont="1" applyFill="1" applyBorder="1" applyAlignment="1">
      <alignment horizontal="center" vertical="center"/>
    </xf>
    <xf numFmtId="49" fontId="44" fillId="0" borderId="1" xfId="9" applyNumberFormat="1" applyFont="1" applyBorder="1" applyAlignment="1">
      <alignment horizontal="left" vertical="center" wrapText="1"/>
    </xf>
    <xf numFmtId="176" fontId="44" fillId="0" borderId="1" xfId="1" applyNumberFormat="1" applyFont="1" applyFill="1" applyBorder="1" applyAlignment="1">
      <alignment horizontal="left" vertical="center"/>
    </xf>
    <xf numFmtId="176" fontId="44" fillId="0" borderId="1" xfId="1" applyNumberFormat="1" applyFont="1" applyFill="1" applyBorder="1" applyAlignment="1">
      <alignment vertical="center"/>
    </xf>
    <xf numFmtId="0" fontId="44" fillId="0" borderId="1" xfId="0" applyFont="1" applyBorder="1"/>
    <xf numFmtId="0" fontId="39" fillId="0" borderId="1" xfId="0" applyFont="1" applyBorder="1" applyAlignment="1">
      <alignment horizontal="left"/>
    </xf>
    <xf numFmtId="0" fontId="4" fillId="0" borderId="0" xfId="0" applyFont="1" applyAlignment="1">
      <alignment horizontal="right" vertical="center"/>
    </xf>
    <xf numFmtId="0" fontId="8" fillId="6" borderId="0" xfId="4" applyFont="1" applyFill="1"/>
    <xf numFmtId="0" fontId="4" fillId="6" borderId="0" xfId="4" applyFont="1" applyFill="1" applyAlignment="1" applyProtection="1">
      <alignment horizontal="left"/>
      <protection locked="0"/>
    </xf>
    <xf numFmtId="0" fontId="4" fillId="6" borderId="0" xfId="4" applyFont="1" applyFill="1" applyAlignment="1" applyProtection="1">
      <alignment horizontal="right"/>
      <protection locked="0"/>
    </xf>
    <xf numFmtId="0" fontId="4" fillId="6" borderId="0" xfId="4" applyFont="1" applyFill="1"/>
    <xf numFmtId="0" fontId="4" fillId="6" borderId="0" xfId="4" applyFont="1" applyFill="1" applyAlignment="1">
      <alignment horizontal="right"/>
    </xf>
    <xf numFmtId="0" fontId="4" fillId="0" borderId="1" xfId="0" applyFont="1" applyBorder="1"/>
    <xf numFmtId="172" fontId="4" fillId="0" borderId="1" xfId="0" applyNumberFormat="1" applyFont="1" applyBorder="1"/>
    <xf numFmtId="171" fontId="4" fillId="0" borderId="0" xfId="0" applyNumberFormat="1" applyFont="1"/>
    <xf numFmtId="0" fontId="76" fillId="0" borderId="0" xfId="0" applyFont="1"/>
    <xf numFmtId="176" fontId="44" fillId="0" borderId="1" xfId="1" applyNumberFormat="1" applyFont="1" applyBorder="1" applyAlignment="1">
      <alignment horizontal="center" vertical="center"/>
    </xf>
    <xf numFmtId="0" fontId="44" fillId="0" borderId="1" xfId="0" applyFont="1" applyBorder="1" applyAlignment="1">
      <alignment horizontal="center" vertical="center" wrapText="1"/>
    </xf>
    <xf numFmtId="0" fontId="44" fillId="0" borderId="1" xfId="0" applyFont="1" applyBorder="1" applyAlignment="1">
      <alignment horizontal="center" vertical="center"/>
    </xf>
    <xf numFmtId="0" fontId="44" fillId="0" borderId="1" xfId="0" applyFont="1" applyBorder="1" applyAlignment="1">
      <alignment horizontal="left" vertical="center" wrapText="1"/>
    </xf>
    <xf numFmtId="0" fontId="44" fillId="0" borderId="1" xfId="0" applyFont="1" applyBorder="1" applyAlignment="1">
      <alignment horizontal="left" vertical="center"/>
    </xf>
    <xf numFmtId="0" fontId="77" fillId="6" borderId="14" xfId="0" applyFont="1" applyFill="1" applyBorder="1" applyAlignment="1">
      <alignment horizontal="left"/>
    </xf>
    <xf numFmtId="0" fontId="77" fillId="6" borderId="15" xfId="0" applyFont="1" applyFill="1" applyBorder="1" applyAlignment="1">
      <alignment horizontal="left"/>
    </xf>
    <xf numFmtId="0" fontId="77" fillId="6" borderId="1" xfId="0" applyFont="1" applyFill="1" applyBorder="1" applyAlignment="1">
      <alignment horizontal="left"/>
    </xf>
    <xf numFmtId="0" fontId="77" fillId="6" borderId="1" xfId="0" applyFont="1" applyFill="1" applyBorder="1" applyAlignment="1">
      <alignment horizontal="left" wrapText="1"/>
    </xf>
    <xf numFmtId="43" fontId="14" fillId="0" borderId="0" xfId="0" applyNumberFormat="1" applyFont="1" applyAlignment="1">
      <alignment vertical="center"/>
    </xf>
    <xf numFmtId="0" fontId="0" fillId="10" borderId="0" xfId="0" applyFill="1" applyBorder="1"/>
    <xf numFmtId="0" fontId="33" fillId="10" borderId="0" xfId="0" applyFont="1" applyFill="1" applyBorder="1" applyAlignment="1">
      <alignment horizontal="center"/>
    </xf>
    <xf numFmtId="0" fontId="33" fillId="10" borderId="0" xfId="0" applyFont="1" applyFill="1" applyBorder="1"/>
    <xf numFmtId="0" fontId="74" fillId="0" borderId="1" xfId="0" applyFont="1" applyBorder="1" applyAlignment="1">
      <alignment horizontal="center" vertical="center" wrapText="1"/>
    </xf>
    <xf numFmtId="0" fontId="33" fillId="0" borderId="1" xfId="0" applyFont="1" applyBorder="1" applyAlignment="1">
      <alignment horizontal="center" vertical="center"/>
    </xf>
    <xf numFmtId="0" fontId="33" fillId="10" borderId="1" xfId="0" applyFont="1" applyFill="1" applyBorder="1" applyAlignment="1">
      <alignment horizontal="center" vertical="center"/>
    </xf>
    <xf numFmtId="0" fontId="50" fillId="0" borderId="1" xfId="0" applyFont="1" applyBorder="1" applyAlignment="1">
      <alignment horizontal="center" vertical="center" wrapText="1"/>
    </xf>
    <xf numFmtId="0" fontId="33" fillId="10" borderId="0" xfId="0" applyFont="1" applyFill="1" applyBorder="1" applyAlignment="1">
      <alignment horizontal="center" vertical="center"/>
    </xf>
    <xf numFmtId="0" fontId="31" fillId="0" borderId="1" xfId="0" applyFont="1" applyBorder="1" applyAlignment="1">
      <alignment horizontal="center" vertical="center" wrapText="1"/>
    </xf>
    <xf numFmtId="164" fontId="78" fillId="0" borderId="1" xfId="2" applyFont="1" applyBorder="1" applyAlignment="1">
      <alignment horizontal="center" vertical="center" wrapText="1"/>
    </xf>
    <xf numFmtId="0" fontId="44" fillId="0" borderId="0" xfId="0" applyFont="1" applyAlignment="1">
      <alignment horizontal="center"/>
    </xf>
    <xf numFmtId="0" fontId="44" fillId="0" borderId="0" xfId="0" applyFont="1" applyAlignment="1">
      <alignment horizontal="left" wrapText="1"/>
    </xf>
    <xf numFmtId="176" fontId="44" fillId="0" borderId="0" xfId="0" applyNumberFormat="1" applyFont="1"/>
    <xf numFmtId="0" fontId="44" fillId="0" borderId="0" xfId="0" applyFont="1" applyAlignment="1">
      <alignment horizontal="center" vertical="center"/>
    </xf>
    <xf numFmtId="0" fontId="79" fillId="0" borderId="0" xfId="0" applyFont="1"/>
    <xf numFmtId="0" fontId="80" fillId="0" borderId="0" xfId="0" applyFont="1"/>
    <xf numFmtId="0" fontId="44" fillId="0" borderId="0" xfId="0" applyFont="1" applyAlignment="1">
      <alignment horizontal="center" vertical="center" wrapText="1"/>
    </xf>
    <xf numFmtId="0" fontId="44" fillId="0" borderId="0" xfId="0" applyFont="1" applyAlignment="1">
      <alignment horizontal="right" wrapText="1"/>
    </xf>
    <xf numFmtId="0" fontId="45" fillId="0" borderId="20" xfId="0" applyFont="1" applyBorder="1" applyAlignment="1">
      <alignment horizontal="center" vertical="center" wrapText="1"/>
    </xf>
    <xf numFmtId="175" fontId="45" fillId="0" borderId="17" xfId="0" applyNumberFormat="1" applyFont="1" applyBorder="1" applyAlignment="1">
      <alignment horizontal="center" vertical="center" wrapText="1"/>
    </xf>
    <xf numFmtId="0" fontId="44" fillId="9" borderId="0" xfId="0" applyFont="1" applyFill="1"/>
    <xf numFmtId="0" fontId="45" fillId="9" borderId="19" xfId="0" applyFont="1" applyFill="1" applyBorder="1"/>
    <xf numFmtId="175" fontId="44" fillId="9" borderId="22" xfId="0" applyNumberFormat="1" applyFont="1" applyFill="1" applyBorder="1" applyAlignment="1">
      <alignment horizontal="center"/>
    </xf>
    <xf numFmtId="0" fontId="44" fillId="9" borderId="1" xfId="0" applyFont="1" applyFill="1" applyBorder="1"/>
    <xf numFmtId="0" fontId="44" fillId="14" borderId="19" xfId="0" applyFont="1" applyFill="1" applyBorder="1" applyAlignment="1">
      <alignment horizontal="center" vertical="center"/>
    </xf>
    <xf numFmtId="0" fontId="44" fillId="0" borderId="19" xfId="0" applyFont="1" applyBorder="1" applyAlignment="1">
      <alignment horizontal="center" vertical="center"/>
    </xf>
    <xf numFmtId="0" fontId="44" fillId="0" borderId="20" xfId="0" applyFont="1" applyBorder="1" applyAlignment="1">
      <alignment horizontal="center" vertical="center" wrapText="1"/>
    </xf>
    <xf numFmtId="0" fontId="44" fillId="0" borderId="19" xfId="0" applyFont="1" applyBorder="1" applyAlignment="1">
      <alignment horizontal="left" vertical="center" wrapText="1"/>
    </xf>
    <xf numFmtId="0" fontId="44" fillId="0" borderId="20" xfId="0" applyFont="1" applyBorder="1" applyAlignment="1">
      <alignment horizontal="center" vertical="center"/>
    </xf>
    <xf numFmtId="0" fontId="44" fillId="0" borderId="19" xfId="0" applyFont="1" applyBorder="1" applyAlignment="1">
      <alignment horizontal="center"/>
    </xf>
    <xf numFmtId="177" fontId="44" fillId="0" borderId="19" xfId="0" applyNumberFormat="1" applyFont="1" applyBorder="1" applyAlignment="1">
      <alignment horizontal="center" vertical="center"/>
    </xf>
    <xf numFmtId="0" fontId="44" fillId="0" borderId="19" xfId="0" applyFont="1" applyBorder="1" applyAlignment="1">
      <alignment horizontal="center" vertical="center" wrapText="1"/>
    </xf>
    <xf numFmtId="178" fontId="44" fillId="0" borderId="19" xfId="0" applyNumberFormat="1" applyFont="1" applyBorder="1" applyAlignment="1">
      <alignment horizontal="center" vertical="center"/>
    </xf>
    <xf numFmtId="0" fontId="39" fillId="0" borderId="1" xfId="0" applyFont="1" applyBorder="1" applyAlignment="1">
      <alignment horizontal="center" vertical="center"/>
    </xf>
    <xf numFmtId="177" fontId="39" fillId="0" borderId="23" xfId="0" applyNumberFormat="1" applyFont="1" applyBorder="1" applyAlignment="1">
      <alignment horizontal="center" vertical="center"/>
    </xf>
    <xf numFmtId="0" fontId="39" fillId="0" borderId="19" xfId="0" applyFont="1" applyBorder="1" applyAlignment="1">
      <alignment horizontal="center" vertical="center"/>
    </xf>
    <xf numFmtId="178" fontId="39" fillId="0" borderId="23" xfId="0" applyNumberFormat="1" applyFont="1" applyBorder="1" applyAlignment="1">
      <alignment horizontal="center" vertical="center"/>
    </xf>
    <xf numFmtId="0" fontId="39" fillId="12" borderId="1" xfId="0" applyFont="1" applyFill="1" applyBorder="1" applyAlignment="1">
      <alignment horizontal="left" vertical="center" wrapText="1"/>
    </xf>
    <xf numFmtId="0" fontId="44" fillId="0" borderId="1" xfId="0" applyFont="1" applyBorder="1" applyAlignment="1">
      <alignment horizontal="center" wrapText="1"/>
    </xf>
    <xf numFmtId="14" fontId="44" fillId="0" borderId="1" xfId="0" applyNumberFormat="1" applyFont="1" applyBorder="1" applyAlignment="1">
      <alignment horizontal="center" vertical="center"/>
    </xf>
    <xf numFmtId="0" fontId="44" fillId="0" borderId="2" xfId="0" applyFont="1" applyBorder="1" applyAlignment="1">
      <alignment horizontal="center" vertical="center"/>
    </xf>
    <xf numFmtId="0" fontId="44" fillId="0" borderId="23" xfId="0" applyFont="1" applyBorder="1" applyAlignment="1">
      <alignment horizontal="center"/>
    </xf>
    <xf numFmtId="14" fontId="44" fillId="0" borderId="1" xfId="0" applyNumberFormat="1" applyFont="1" applyBorder="1" applyAlignment="1">
      <alignment horizontal="center" vertical="center" wrapText="1"/>
    </xf>
    <xf numFmtId="0" fontId="44" fillId="9" borderId="20" xfId="0" applyFont="1" applyFill="1" applyBorder="1"/>
    <xf numFmtId="0" fontId="44" fillId="9" borderId="20" xfId="0" applyFont="1" applyFill="1" applyBorder="1" applyAlignment="1">
      <alignment horizontal="left" wrapText="1"/>
    </xf>
    <xf numFmtId="0" fontId="44" fillId="9" borderId="20" xfId="0" applyFont="1" applyFill="1" applyBorder="1" applyAlignment="1">
      <alignment horizontal="center"/>
    </xf>
    <xf numFmtId="176" fontId="44" fillId="9" borderId="20" xfId="0" applyNumberFormat="1" applyFont="1" applyFill="1" applyBorder="1"/>
    <xf numFmtId="0" fontId="44" fillId="9" borderId="20" xfId="0" applyFont="1" applyFill="1" applyBorder="1" applyAlignment="1">
      <alignment horizontal="center" vertical="center"/>
    </xf>
    <xf numFmtId="179" fontId="44" fillId="9" borderId="20" xfId="0" applyNumberFormat="1" applyFont="1" applyFill="1" applyBorder="1" applyAlignment="1">
      <alignment horizontal="center"/>
    </xf>
    <xf numFmtId="0" fontId="82" fillId="0" borderId="0" xfId="0" applyFont="1" applyAlignment="1">
      <alignment horizontal="left" vertical="top" wrapText="1"/>
    </xf>
    <xf numFmtId="175" fontId="44" fillId="9" borderId="17" xfId="0" applyNumberFormat="1" applyFont="1" applyFill="1" applyBorder="1" applyAlignment="1">
      <alignment horizontal="left"/>
    </xf>
    <xf numFmtId="0" fontId="0" fillId="0" borderId="0" xfId="0" applyFill="1"/>
    <xf numFmtId="176" fontId="65" fillId="0" borderId="0" xfId="1" applyNumberFormat="1" applyFont="1" applyFill="1"/>
    <xf numFmtId="176" fontId="30" fillId="16" borderId="1" xfId="1" applyNumberFormat="1" applyFont="1" applyFill="1" applyBorder="1" applyAlignment="1">
      <alignment horizontal="center" vertical="center" wrapText="1"/>
    </xf>
    <xf numFmtId="176" fontId="47" fillId="16" borderId="1" xfId="1" applyNumberFormat="1" applyFont="1" applyFill="1" applyBorder="1" applyAlignment="1">
      <alignment horizontal="center" vertical="center"/>
    </xf>
    <xf numFmtId="176" fontId="30" fillId="9" borderId="1" xfId="1" applyNumberFormat="1" applyFont="1" applyFill="1" applyBorder="1" applyAlignment="1">
      <alignment horizontal="center" vertical="center" wrapText="1"/>
    </xf>
    <xf numFmtId="176" fontId="47" fillId="9" borderId="1" xfId="1" applyNumberFormat="1" applyFont="1" applyFill="1" applyBorder="1" applyAlignment="1">
      <alignment horizontal="center" vertical="center"/>
    </xf>
    <xf numFmtId="176" fontId="44" fillId="0" borderId="1" xfId="1" applyNumberFormat="1" applyFont="1" applyFill="1" applyBorder="1" applyAlignment="1">
      <alignment horizontal="center" vertical="center"/>
    </xf>
    <xf numFmtId="180" fontId="44" fillId="0" borderId="1" xfId="1" applyNumberFormat="1" applyFont="1" applyFill="1" applyBorder="1" applyAlignment="1">
      <alignment horizontal="center" vertical="center"/>
    </xf>
    <xf numFmtId="180" fontId="44" fillId="0" borderId="1" xfId="1" applyNumberFormat="1" applyFont="1" applyBorder="1" applyAlignment="1">
      <alignment horizontal="center" vertical="center"/>
    </xf>
    <xf numFmtId="180" fontId="44" fillId="0" borderId="1" xfId="1" applyNumberFormat="1" applyFont="1" applyFill="1" applyBorder="1"/>
    <xf numFmtId="180" fontId="44" fillId="0" borderId="1" xfId="1" applyNumberFormat="1" applyFont="1" applyBorder="1"/>
    <xf numFmtId="176" fontId="44" fillId="0" borderId="1" xfId="1" applyNumberFormat="1" applyFont="1" applyFill="1" applyBorder="1" applyAlignment="1">
      <alignment horizontal="center"/>
    </xf>
    <xf numFmtId="0" fontId="0" fillId="0" borderId="1" xfId="0" applyFill="1" applyBorder="1"/>
    <xf numFmtId="180" fontId="44" fillId="5" borderId="1" xfId="1" applyNumberFormat="1" applyFont="1" applyFill="1" applyBorder="1"/>
    <xf numFmtId="0" fontId="44" fillId="0" borderId="0" xfId="0" applyFont="1" applyAlignment="1"/>
    <xf numFmtId="0" fontId="44" fillId="0" borderId="0" xfId="0" applyFont="1" applyFill="1"/>
    <xf numFmtId="0" fontId="44" fillId="0" borderId="0" xfId="0" applyFont="1" applyFill="1" applyAlignment="1">
      <alignment horizontal="left" wrapText="1"/>
    </xf>
    <xf numFmtId="0" fontId="44" fillId="0" borderId="0" xfId="0" applyFont="1" applyFill="1" applyAlignment="1">
      <alignment horizontal="center"/>
    </xf>
    <xf numFmtId="176" fontId="44" fillId="0" borderId="0" xfId="0" applyNumberFormat="1" applyFont="1" applyFill="1"/>
    <xf numFmtId="0" fontId="44" fillId="0" borderId="0" xfId="0" applyFont="1" applyFill="1" applyAlignment="1">
      <alignment horizontal="center" vertical="center"/>
    </xf>
    <xf numFmtId="176" fontId="44" fillId="9" borderId="19" xfId="0" applyNumberFormat="1" applyFont="1" applyFill="1" applyBorder="1" applyAlignment="1">
      <alignment horizontal="center" vertical="center"/>
    </xf>
    <xf numFmtId="176" fontId="39" fillId="9" borderId="1" xfId="0" applyNumberFormat="1" applyFont="1" applyFill="1" applyBorder="1" applyAlignment="1">
      <alignment horizontal="left" vertical="center"/>
    </xf>
    <xf numFmtId="179" fontId="44" fillId="9" borderId="25" xfId="0" applyNumberFormat="1" applyFont="1" applyFill="1" applyBorder="1" applyAlignment="1">
      <alignment horizontal="center"/>
    </xf>
    <xf numFmtId="0" fontId="44" fillId="5" borderId="1" xfId="0" applyFont="1" applyFill="1" applyBorder="1" applyAlignment="1">
      <alignment horizontal="center"/>
    </xf>
    <xf numFmtId="0" fontId="39" fillId="0" borderId="1" xfId="0" applyFont="1" applyBorder="1" applyAlignment="1">
      <alignment wrapText="1"/>
    </xf>
    <xf numFmtId="0" fontId="83" fillId="0" borderId="24" xfId="0" applyFont="1" applyFill="1" applyBorder="1" applyAlignment="1">
      <alignment wrapText="1"/>
    </xf>
    <xf numFmtId="0" fontId="84" fillId="12" borderId="1" xfId="0" applyFont="1" applyFill="1" applyBorder="1" applyAlignment="1">
      <alignment horizontal="center" vertical="center" wrapText="1"/>
    </xf>
    <xf numFmtId="0" fontId="84" fillId="12" borderId="1" xfId="0" applyFont="1" applyFill="1" applyBorder="1" applyAlignment="1">
      <alignment horizontal="center" vertical="center"/>
    </xf>
    <xf numFmtId="0" fontId="85" fillId="12" borderId="1" xfId="0" applyFont="1" applyFill="1" applyBorder="1" applyAlignment="1">
      <alignment horizontal="center" vertical="center" wrapText="1"/>
    </xf>
    <xf numFmtId="0" fontId="55" fillId="0" borderId="1" xfId="0" applyFont="1" applyFill="1" applyBorder="1" applyAlignment="1">
      <alignment horizontal="center" vertical="center"/>
    </xf>
    <xf numFmtId="0" fontId="55" fillId="0" borderId="1" xfId="0" applyFont="1" applyBorder="1" applyAlignment="1">
      <alignment horizontal="center" vertical="center"/>
    </xf>
    <xf numFmtId="0" fontId="55" fillId="0" borderId="6" xfId="0" applyFont="1" applyFill="1" applyBorder="1" applyAlignment="1">
      <alignment horizontal="center" vertical="center"/>
    </xf>
    <xf numFmtId="0" fontId="55" fillId="0" borderId="6" xfId="0" applyFont="1" applyBorder="1" applyAlignment="1">
      <alignment horizontal="center" vertical="center"/>
    </xf>
    <xf numFmtId="0" fontId="18" fillId="9" borderId="1" xfId="0" applyFont="1" applyFill="1" applyBorder="1" applyAlignment="1">
      <alignment horizontal="center" vertical="center"/>
    </xf>
    <xf numFmtId="0" fontId="44" fillId="0" borderId="1" xfId="0" applyFont="1" applyFill="1" applyBorder="1" applyAlignment="1">
      <alignment wrapText="1"/>
    </xf>
    <xf numFmtId="0" fontId="51" fillId="5" borderId="0" xfId="0" applyFont="1" applyFill="1" applyAlignment="1">
      <alignment horizontal="center" vertical="center"/>
    </xf>
    <xf numFmtId="0" fontId="60" fillId="13" borderId="0" xfId="3" applyFont="1" applyFill="1" applyAlignment="1">
      <alignment horizontal="left" vertical="top"/>
    </xf>
    <xf numFmtId="0" fontId="2" fillId="0" borderId="0" xfId="0" applyFont="1" applyAlignment="1">
      <alignment horizontal="right"/>
    </xf>
    <xf numFmtId="176" fontId="44" fillId="0" borderId="1" xfId="1" applyNumberFormat="1" applyFont="1" applyBorder="1" applyAlignment="1">
      <alignment horizontal="center" vertical="center"/>
    </xf>
    <xf numFmtId="1" fontId="4" fillId="6" borderId="1" xfId="0" applyNumberFormat="1" applyFont="1" applyFill="1" applyBorder="1" applyAlignment="1">
      <alignment horizontal="right" vertical="center" wrapText="1"/>
    </xf>
    <xf numFmtId="0" fontId="41" fillId="0" borderId="0" xfId="0" applyFont="1" applyAlignment="1"/>
    <xf numFmtId="0" fontId="41" fillId="6" borderId="1" xfId="0" applyFont="1" applyFill="1" applyBorder="1" applyAlignment="1">
      <alignment horizontal="right" vertical="center" wrapText="1"/>
    </xf>
    <xf numFmtId="0" fontId="41" fillId="6" borderId="1" xfId="0" applyFont="1" applyFill="1" applyBorder="1" applyAlignment="1">
      <alignment horizontal="center" vertical="center" wrapText="1"/>
    </xf>
    <xf numFmtId="0" fontId="41" fillId="6" borderId="1" xfId="0" applyFont="1" applyFill="1" applyBorder="1" applyAlignment="1">
      <alignment horizontal="center" vertical="center"/>
    </xf>
    <xf numFmtId="0" fontId="41" fillId="6" borderId="6" xfId="0" applyFont="1" applyFill="1" applyBorder="1" applyAlignment="1">
      <alignment horizontal="center" vertical="center"/>
    </xf>
    <xf numFmtId="1" fontId="41" fillId="6" borderId="1" xfId="0" applyNumberFormat="1" applyFont="1" applyFill="1" applyBorder="1" applyAlignment="1">
      <alignment horizontal="right" vertical="center" wrapText="1"/>
    </xf>
    <xf numFmtId="1" fontId="41" fillId="6" borderId="1" xfId="0" applyNumberFormat="1" applyFont="1" applyFill="1" applyBorder="1" applyAlignment="1">
      <alignment horizontal="center" vertical="center"/>
    </xf>
    <xf numFmtId="175" fontId="41" fillId="6" borderId="1" xfId="1" applyNumberFormat="1" applyFont="1" applyFill="1" applyBorder="1" applyAlignment="1">
      <alignment horizontal="center" vertical="center"/>
    </xf>
    <xf numFmtId="175" fontId="41" fillId="6" borderId="1" xfId="1" applyNumberFormat="1" applyFont="1" applyFill="1" applyBorder="1" applyAlignment="1">
      <alignment horizontal="right" vertical="center"/>
    </xf>
    <xf numFmtId="0" fontId="41" fillId="6" borderId="1" xfId="0" applyFont="1" applyFill="1" applyBorder="1" applyAlignment="1">
      <alignment vertical="center"/>
    </xf>
    <xf numFmtId="175" fontId="41" fillId="6" borderId="1" xfId="1" applyNumberFormat="1" applyFont="1" applyFill="1" applyBorder="1" applyAlignment="1">
      <alignment horizontal="right"/>
    </xf>
    <xf numFmtId="1" fontId="4" fillId="6" borderId="1" xfId="0" applyNumberFormat="1" applyFont="1" applyFill="1" applyBorder="1" applyAlignment="1">
      <alignment horizontal="center" vertical="center" textRotation="90" wrapText="1"/>
    </xf>
    <xf numFmtId="1" fontId="8" fillId="6" borderId="1" xfId="0" applyNumberFormat="1" applyFont="1" applyFill="1" applyBorder="1" applyAlignment="1">
      <alignment vertical="center"/>
    </xf>
    <xf numFmtId="1" fontId="8" fillId="6" borderId="1" xfId="0" applyNumberFormat="1" applyFont="1" applyFill="1" applyBorder="1" applyAlignment="1">
      <alignment vertical="center" wrapText="1"/>
    </xf>
    <xf numFmtId="1" fontId="8" fillId="6" borderId="1" xfId="0" applyNumberFormat="1" applyFont="1" applyFill="1" applyBorder="1" applyAlignment="1">
      <alignment horizontal="center" vertical="center" wrapText="1"/>
    </xf>
    <xf numFmtId="1" fontId="8" fillId="6" borderId="1" xfId="0" applyNumberFormat="1" applyFont="1" applyFill="1" applyBorder="1" applyAlignment="1">
      <alignment horizontal="center" vertical="center"/>
    </xf>
    <xf numFmtId="166" fontId="8" fillId="6" borderId="1" xfId="0" applyNumberFormat="1" applyFont="1" applyFill="1" applyBorder="1" applyAlignment="1">
      <alignment vertical="center" wrapText="1"/>
    </xf>
    <xf numFmtId="1" fontId="4" fillId="6" borderId="1" xfId="0" applyNumberFormat="1" applyFont="1" applyFill="1" applyBorder="1" applyAlignment="1">
      <alignment vertical="center" wrapText="1"/>
    </xf>
    <xf numFmtId="0" fontId="72" fillId="6" borderId="1" xfId="0" applyFont="1" applyFill="1" applyBorder="1" applyAlignment="1">
      <alignment horizontal="left" vertical="center" wrapText="1"/>
    </xf>
    <xf numFmtId="0" fontId="72" fillId="6" borderId="1" xfId="0" applyFont="1" applyFill="1" applyBorder="1" applyAlignment="1">
      <alignment horizontal="center" vertical="center" wrapText="1"/>
    </xf>
    <xf numFmtId="0" fontId="72" fillId="6" borderId="1" xfId="0" applyFont="1" applyFill="1" applyBorder="1" applyAlignment="1">
      <alignment vertical="center" wrapText="1"/>
    </xf>
    <xf numFmtId="0" fontId="72" fillId="6" borderId="1" xfId="0" applyFont="1" applyFill="1" applyBorder="1" applyAlignment="1">
      <alignment horizontal="center" vertical="center"/>
    </xf>
    <xf numFmtId="1" fontId="4" fillId="6" borderId="1" xfId="1" applyNumberFormat="1" applyFont="1" applyFill="1" applyBorder="1" applyAlignment="1">
      <alignment horizontal="right" vertical="center" wrapText="1"/>
    </xf>
    <xf numFmtId="169" fontId="4" fillId="6" borderId="1" xfId="0" applyNumberFormat="1" applyFont="1" applyFill="1" applyBorder="1" applyAlignment="1">
      <alignment horizontal="right" vertical="center" wrapText="1"/>
    </xf>
    <xf numFmtId="1" fontId="8" fillId="6" borderId="1" xfId="0" applyNumberFormat="1" applyFont="1" applyFill="1" applyBorder="1" applyAlignment="1">
      <alignment horizontal="right" vertical="center" wrapText="1"/>
    </xf>
    <xf numFmtId="168" fontId="72" fillId="6" borderId="1" xfId="1" applyNumberFormat="1" applyFont="1" applyFill="1" applyBorder="1" applyAlignment="1">
      <alignment horizontal="center" vertical="center" wrapText="1"/>
    </xf>
    <xf numFmtId="166" fontId="72" fillId="6" borderId="1" xfId="1" applyNumberFormat="1" applyFont="1" applyFill="1" applyBorder="1" applyAlignment="1">
      <alignment horizontal="right" vertical="center" wrapText="1"/>
    </xf>
    <xf numFmtId="168" fontId="72" fillId="6" borderId="1" xfId="1" applyNumberFormat="1" applyFont="1" applyFill="1" applyBorder="1" applyAlignment="1">
      <alignment horizontal="right" vertical="center" wrapText="1"/>
    </xf>
    <xf numFmtId="168" fontId="8" fillId="6" borderId="1" xfId="0" applyNumberFormat="1" applyFont="1" applyFill="1" applyBorder="1" applyAlignment="1">
      <alignment vertical="center" wrapText="1"/>
    </xf>
    <xf numFmtId="1" fontId="4" fillId="6" borderId="1" xfId="1" applyNumberFormat="1" applyFont="1" applyFill="1" applyBorder="1" applyAlignment="1">
      <alignment horizontal="right" vertical="center"/>
    </xf>
    <xf numFmtId="1" fontId="4" fillId="6" borderId="1" xfId="0" applyNumberFormat="1" applyFont="1" applyFill="1" applyBorder="1" applyAlignment="1">
      <alignment horizontal="right" vertical="center"/>
    </xf>
    <xf numFmtId="0" fontId="4" fillId="6" borderId="1" xfId="0" applyFont="1" applyFill="1" applyBorder="1" applyAlignment="1">
      <alignment vertical="center" wrapText="1"/>
    </xf>
    <xf numFmtId="168" fontId="4" fillId="6" borderId="1" xfId="1" applyNumberFormat="1" applyFont="1" applyFill="1" applyBorder="1" applyAlignment="1">
      <alignment horizontal="center" vertical="center" wrapText="1"/>
    </xf>
    <xf numFmtId="168" fontId="4" fillId="6" borderId="1" xfId="1" applyNumberFormat="1" applyFont="1" applyFill="1" applyBorder="1" applyAlignment="1">
      <alignment horizontal="right" vertical="center" wrapText="1"/>
    </xf>
    <xf numFmtId="0" fontId="4" fillId="6" borderId="1" xfId="0" applyFont="1" applyFill="1" applyBorder="1" applyAlignment="1">
      <alignment horizontal="center" vertical="center" wrapText="1"/>
    </xf>
    <xf numFmtId="0" fontId="4" fillId="6" borderId="1" xfId="0" applyFont="1" applyFill="1" applyBorder="1" applyAlignment="1">
      <alignment horizontal="center" vertical="center"/>
    </xf>
    <xf numFmtId="1" fontId="4" fillId="6" borderId="1" xfId="0" applyNumberFormat="1" applyFont="1" applyFill="1" applyBorder="1" applyAlignment="1">
      <alignment vertical="center"/>
    </xf>
    <xf numFmtId="1" fontId="4" fillId="6" borderId="1" xfId="1" applyNumberFormat="1" applyFont="1" applyFill="1" applyBorder="1" applyAlignment="1">
      <alignment horizontal="center" vertical="center" wrapText="1"/>
    </xf>
    <xf numFmtId="1" fontId="4" fillId="6" borderId="1" xfId="0" applyNumberFormat="1" applyFont="1" applyFill="1" applyBorder="1" applyAlignment="1">
      <alignment horizontal="center" vertical="center" wrapText="1"/>
    </xf>
    <xf numFmtId="1" fontId="4" fillId="6" borderId="1" xfId="0" applyNumberFormat="1" applyFont="1" applyFill="1" applyBorder="1" applyAlignment="1">
      <alignment horizontal="center" vertical="center"/>
    </xf>
    <xf numFmtId="1" fontId="8" fillId="6" borderId="1" xfId="1" applyNumberFormat="1" applyFont="1" applyFill="1" applyBorder="1" applyAlignment="1">
      <alignment horizontal="right" vertical="center" wrapText="1"/>
    </xf>
    <xf numFmtId="1" fontId="8" fillId="6" borderId="1" xfId="1" applyNumberFormat="1" applyFont="1" applyFill="1" applyBorder="1" applyAlignment="1">
      <alignment horizontal="center" vertical="center" wrapText="1"/>
    </xf>
    <xf numFmtId="1" fontId="8" fillId="6" borderId="1" xfId="1" applyNumberFormat="1" applyFont="1" applyFill="1" applyBorder="1" applyAlignment="1">
      <alignment horizontal="center" vertical="center"/>
    </xf>
    <xf numFmtId="166" fontId="8" fillId="6" borderId="1" xfId="1" applyNumberFormat="1" applyFont="1" applyFill="1" applyBorder="1" applyAlignment="1">
      <alignment horizontal="right" vertical="center" wrapText="1"/>
    </xf>
    <xf numFmtId="0" fontId="2" fillId="6" borderId="1" xfId="0" applyFont="1" applyFill="1" applyBorder="1" applyAlignment="1">
      <alignment horizontal="center" vertical="center"/>
    </xf>
    <xf numFmtId="169" fontId="2" fillId="6" borderId="1" xfId="0" applyNumberFormat="1" applyFont="1" applyFill="1" applyBorder="1" applyAlignment="1">
      <alignment horizontal="right" vertical="center" wrapText="1"/>
    </xf>
    <xf numFmtId="169" fontId="2" fillId="6" borderId="1" xfId="0" applyNumberFormat="1" applyFont="1" applyFill="1" applyBorder="1" applyAlignment="1">
      <alignment horizontal="right" wrapText="1"/>
    </xf>
    <xf numFmtId="0" fontId="2" fillId="6" borderId="0" xfId="0" applyFont="1" applyFill="1" applyAlignment="1">
      <alignment horizontal="right"/>
    </xf>
    <xf numFmtId="0" fontId="3" fillId="6" borderId="0" xfId="0" applyFont="1" applyFill="1"/>
    <xf numFmtId="0" fontId="18" fillId="6" borderId="0" xfId="0" applyFont="1" applyFill="1"/>
    <xf numFmtId="0" fontId="75" fillId="0" borderId="1" xfId="0" applyFont="1" applyBorder="1" applyAlignment="1">
      <alignment horizontal="left" wrapText="1"/>
    </xf>
    <xf numFmtId="0" fontId="93" fillId="0" borderId="1" xfId="0" applyFont="1" applyBorder="1" applyAlignment="1">
      <alignment horizontal="left" wrapText="1"/>
    </xf>
    <xf numFmtId="0" fontId="93" fillId="6" borderId="1" xfId="0" applyFont="1" applyFill="1" applyBorder="1" applyAlignment="1">
      <alignment wrapText="1"/>
    </xf>
    <xf numFmtId="0" fontId="93" fillId="0" borderId="1" xfId="0" applyFont="1" applyBorder="1" applyAlignment="1">
      <alignment horizontal="center" vertical="center" wrapText="1"/>
    </xf>
    <xf numFmtId="0" fontId="94" fillId="0" borderId="0" xfId="0" applyFont="1"/>
    <xf numFmtId="0" fontId="96" fillId="6" borderId="0" xfId="0" applyFont="1" applyFill="1" applyAlignment="1">
      <alignment horizontal="center" vertical="center" wrapText="1"/>
    </xf>
    <xf numFmtId="0" fontId="97" fillId="6" borderId="0" xfId="0" applyFont="1" applyFill="1" applyAlignment="1">
      <alignment horizontal="center" vertical="center" wrapText="1"/>
    </xf>
    <xf numFmtId="0" fontId="97" fillId="6" borderId="0" xfId="0" applyFont="1" applyFill="1" applyAlignment="1">
      <alignment horizontal="left" vertical="center"/>
    </xf>
    <xf numFmtId="0" fontId="35" fillId="6" borderId="0" xfId="0" applyFont="1" applyFill="1" applyAlignment="1">
      <alignment horizontal="center" vertical="center" wrapText="1"/>
    </xf>
    <xf numFmtId="0" fontId="41" fillId="0" borderId="0" xfId="0" applyFont="1" applyAlignment="1">
      <alignment horizontal="center"/>
    </xf>
    <xf numFmtId="0" fontId="24" fillId="0" borderId="0" xfId="0" applyFont="1" applyAlignment="1">
      <alignment horizontal="center" vertical="center"/>
    </xf>
    <xf numFmtId="0" fontId="2" fillId="0" borderId="1" xfId="0" applyFont="1" applyBorder="1" applyAlignment="1">
      <alignment horizontal="center" vertical="center" wrapText="1"/>
    </xf>
    <xf numFmtId="0" fontId="5" fillId="0" borderId="6" xfId="0" applyFont="1" applyBorder="1" applyAlignment="1">
      <alignment horizontal="center" vertical="center"/>
    </xf>
    <xf numFmtId="0" fontId="5" fillId="0" borderId="3" xfId="0" applyFont="1" applyBorder="1" applyAlignment="1">
      <alignment horizontal="center" vertical="center"/>
    </xf>
    <xf numFmtId="0" fontId="2" fillId="0" borderId="1" xfId="0" applyFont="1" applyBorder="1" applyAlignment="1">
      <alignment horizontal="center" vertical="center"/>
    </xf>
    <xf numFmtId="0" fontId="5" fillId="7" borderId="7" xfId="0" applyFont="1" applyFill="1" applyBorder="1" applyAlignment="1">
      <alignment horizontal="center" wrapText="1"/>
    </xf>
    <xf numFmtId="0" fontId="90" fillId="5" borderId="1" xfId="0" applyFont="1" applyFill="1" applyBorder="1" applyAlignment="1">
      <alignment horizontal="left" vertical="center" wrapText="1"/>
    </xf>
    <xf numFmtId="0" fontId="86" fillId="5" borderId="1" xfId="0" applyFont="1" applyFill="1" applyBorder="1" applyAlignment="1">
      <alignment horizontal="left" vertical="center" wrapText="1"/>
    </xf>
    <xf numFmtId="0" fontId="29" fillId="5" borderId="1" xfId="0" applyFont="1" applyFill="1" applyBorder="1" applyAlignment="1">
      <alignment horizontal="left" vertical="center" wrapText="1"/>
    </xf>
    <xf numFmtId="0" fontId="92" fillId="0" borderId="1" xfId="0" applyFont="1" applyFill="1" applyBorder="1" applyAlignment="1">
      <alignment horizontal="center" vertical="center" wrapText="1"/>
    </xf>
    <xf numFmtId="49" fontId="55" fillId="0" borderId="1" xfId="0" applyNumberFormat="1" applyFont="1" applyFill="1" applyBorder="1" applyAlignment="1">
      <alignment horizontal="left" vertical="center"/>
    </xf>
    <xf numFmtId="49" fontId="55" fillId="0" borderId="1" xfId="0" applyNumberFormat="1" applyFont="1" applyBorder="1" applyAlignment="1">
      <alignment horizontal="left" vertical="center"/>
    </xf>
    <xf numFmtId="0" fontId="18" fillId="9" borderId="2" xfId="0" applyFont="1" applyFill="1" applyBorder="1" applyAlignment="1">
      <alignment horizontal="center" vertical="center"/>
    </xf>
    <xf numFmtId="0" fontId="18" fillId="9" borderId="5" xfId="0" applyFont="1" applyFill="1" applyBorder="1" applyAlignment="1">
      <alignment horizontal="center" vertical="center"/>
    </xf>
    <xf numFmtId="0" fontId="18" fillId="9" borderId="4" xfId="0" applyFont="1" applyFill="1" applyBorder="1" applyAlignment="1">
      <alignment horizontal="center" vertical="center"/>
    </xf>
    <xf numFmtId="0" fontId="18" fillId="0" borderId="7" xfId="0" applyFont="1" applyBorder="1" applyAlignment="1">
      <alignment horizontal="center"/>
    </xf>
    <xf numFmtId="0" fontId="0" fillId="0" borderId="7" xfId="0" applyBorder="1" applyAlignment="1">
      <alignment horizontal="center"/>
    </xf>
    <xf numFmtId="0" fontId="55" fillId="0" borderId="1" xfId="0" applyFont="1" applyBorder="1" applyAlignment="1">
      <alignment horizontal="left" vertical="center"/>
    </xf>
    <xf numFmtId="0" fontId="55" fillId="0" borderId="1" xfId="0" applyFont="1" applyFill="1" applyBorder="1" applyAlignment="1">
      <alignment horizontal="left" vertical="center"/>
    </xf>
    <xf numFmtId="0" fontId="84" fillId="9" borderId="1" xfId="0" applyFont="1" applyFill="1" applyBorder="1" applyAlignment="1">
      <alignment horizontal="center" vertical="center" wrapText="1"/>
    </xf>
    <xf numFmtId="0" fontId="84" fillId="9" borderId="6" xfId="0" applyFont="1" applyFill="1" applyBorder="1" applyAlignment="1">
      <alignment horizontal="center" vertical="center" wrapText="1"/>
    </xf>
    <xf numFmtId="0" fontId="84" fillId="9" borderId="3" xfId="0" applyFont="1" applyFill="1" applyBorder="1" applyAlignment="1">
      <alignment horizontal="center" vertical="center" wrapText="1"/>
    </xf>
    <xf numFmtId="0" fontId="18" fillId="0" borderId="0" xfId="0" applyFont="1" applyAlignment="1">
      <alignment horizontal="center"/>
    </xf>
    <xf numFmtId="0" fontId="0" fillId="0" borderId="0" xfId="0" applyAlignment="1">
      <alignment horizontal="center"/>
    </xf>
    <xf numFmtId="0" fontId="84" fillId="9" borderId="1" xfId="0" applyFont="1" applyFill="1" applyBorder="1" applyAlignment="1">
      <alignment horizontal="center" vertical="center"/>
    </xf>
    <xf numFmtId="0" fontId="15" fillId="0" borderId="0" xfId="0" applyFont="1" applyAlignment="1">
      <alignment horizontal="center" vertical="center" wrapText="1"/>
    </xf>
    <xf numFmtId="0" fontId="41" fillId="6" borderId="6" xfId="0" applyFont="1" applyFill="1" applyBorder="1" applyAlignment="1">
      <alignment horizontal="center" vertical="center" wrapText="1"/>
    </xf>
    <xf numFmtId="0" fontId="41" fillId="6" borderId="8" xfId="0" applyFont="1" applyFill="1" applyBorder="1" applyAlignment="1">
      <alignment horizontal="center" vertical="center" wrapText="1"/>
    </xf>
    <xf numFmtId="0" fontId="41" fillId="6" borderId="3" xfId="0" applyFont="1" applyFill="1" applyBorder="1" applyAlignment="1">
      <alignment horizontal="center" vertical="center" wrapText="1"/>
    </xf>
    <xf numFmtId="0" fontId="41" fillId="6" borderId="2" xfId="0" applyFont="1" applyFill="1" applyBorder="1" applyAlignment="1">
      <alignment horizontal="center" vertical="center" wrapText="1"/>
    </xf>
    <xf numFmtId="0" fontId="41" fillId="6" borderId="5" xfId="0" applyFont="1" applyFill="1" applyBorder="1" applyAlignment="1">
      <alignment horizontal="center" vertical="center" wrapText="1"/>
    </xf>
    <xf numFmtId="0" fontId="41" fillId="6" borderId="4" xfId="0" applyFont="1" applyFill="1" applyBorder="1" applyAlignment="1">
      <alignment horizontal="center" vertical="center" wrapText="1"/>
    </xf>
    <xf numFmtId="0" fontId="41" fillId="6" borderId="1" xfId="0" applyFont="1" applyFill="1" applyBorder="1" applyAlignment="1">
      <alignment horizontal="center" vertical="center" wrapText="1"/>
    </xf>
    <xf numFmtId="1" fontId="4" fillId="6" borderId="1" xfId="0" applyNumberFormat="1" applyFont="1" applyFill="1" applyBorder="1" applyAlignment="1">
      <alignment horizontal="center" vertical="center" wrapText="1"/>
    </xf>
    <xf numFmtId="1" fontId="4" fillId="6" borderId="1" xfId="0" applyNumberFormat="1" applyFont="1" applyFill="1" applyBorder="1" applyAlignment="1">
      <alignment horizontal="center" vertical="center" textRotation="90" wrapText="1"/>
    </xf>
    <xf numFmtId="1" fontId="4" fillId="6" borderId="9" xfId="0" applyNumberFormat="1" applyFont="1" applyFill="1" applyBorder="1" applyAlignment="1">
      <alignment horizontal="center" vertical="center" wrapText="1"/>
    </xf>
    <xf numFmtId="1" fontId="4" fillId="6" borderId="10" xfId="0" applyNumberFormat="1" applyFont="1" applyFill="1" applyBorder="1" applyAlignment="1">
      <alignment horizontal="center" vertical="center" wrapText="1"/>
    </xf>
    <xf numFmtId="1" fontId="4" fillId="6" borderId="11" xfId="0" applyNumberFormat="1" applyFont="1" applyFill="1" applyBorder="1" applyAlignment="1">
      <alignment horizontal="center" vertical="center" wrapText="1"/>
    </xf>
    <xf numFmtId="1" fontId="4" fillId="6" borderId="12" xfId="0" applyNumberFormat="1" applyFont="1" applyFill="1" applyBorder="1" applyAlignment="1">
      <alignment horizontal="center" vertical="center" wrapText="1"/>
    </xf>
    <xf numFmtId="1" fontId="4" fillId="6" borderId="2" xfId="0" applyNumberFormat="1" applyFont="1" applyFill="1" applyBorder="1" applyAlignment="1">
      <alignment horizontal="center" vertical="center" wrapText="1"/>
    </xf>
    <xf numFmtId="1" fontId="4" fillId="6" borderId="4" xfId="0" applyNumberFormat="1" applyFont="1" applyFill="1" applyBorder="1" applyAlignment="1">
      <alignment horizontal="center" vertical="center" wrapText="1"/>
    </xf>
    <xf numFmtId="1" fontId="4" fillId="6" borderId="6" xfId="0" applyNumberFormat="1" applyFont="1" applyFill="1" applyBorder="1" applyAlignment="1">
      <alignment horizontal="center" vertical="center" wrapText="1"/>
    </xf>
    <xf numFmtId="1" fontId="4" fillId="6" borderId="3" xfId="0" applyNumberFormat="1" applyFont="1" applyFill="1" applyBorder="1" applyAlignment="1">
      <alignment horizontal="center" vertical="center" wrapText="1"/>
    </xf>
    <xf numFmtId="0" fontId="15" fillId="0" borderId="0" xfId="0" applyFont="1" applyAlignment="1">
      <alignment horizontal="center" vertical="center"/>
    </xf>
    <xf numFmtId="0" fontId="39" fillId="6" borderId="2" xfId="0" applyFont="1" applyFill="1" applyBorder="1" applyAlignment="1">
      <alignment horizontal="left"/>
    </xf>
    <xf numFmtId="0" fontId="39" fillId="6" borderId="5" xfId="0" applyFont="1" applyFill="1" applyBorder="1" applyAlignment="1">
      <alignment horizontal="left"/>
    </xf>
    <xf numFmtId="0" fontId="39" fillId="6" borderId="4" xfId="0" applyFont="1" applyFill="1" applyBorder="1" applyAlignment="1">
      <alignment horizontal="left"/>
    </xf>
    <xf numFmtId="0" fontId="39" fillId="6" borderId="1" xfId="0" applyFont="1" applyFill="1" applyBorder="1" applyAlignment="1">
      <alignment horizontal="left"/>
    </xf>
    <xf numFmtId="0" fontId="14" fillId="6" borderId="2" xfId="0" applyFont="1" applyFill="1" applyBorder="1" applyAlignment="1">
      <alignment horizontal="left" vertical="center"/>
    </xf>
    <xf numFmtId="0" fontId="14" fillId="6" borderId="5" xfId="0" applyFont="1" applyFill="1" applyBorder="1" applyAlignment="1">
      <alignment horizontal="left" vertical="center"/>
    </xf>
    <xf numFmtId="0" fontId="14" fillId="6" borderId="4" xfId="0" applyFont="1" applyFill="1" applyBorder="1" applyAlignment="1">
      <alignment horizontal="left" vertical="center"/>
    </xf>
    <xf numFmtId="0" fontId="23" fillId="6" borderId="1" xfId="0" applyFont="1" applyFill="1" applyBorder="1" applyAlignment="1">
      <alignment horizontal="center" vertical="center" wrapText="1"/>
    </xf>
    <xf numFmtId="0" fontId="5" fillId="0" borderId="7" xfId="0" applyFont="1" applyBorder="1" applyAlignment="1">
      <alignment horizontal="center" wrapText="1"/>
    </xf>
    <xf numFmtId="1" fontId="23" fillId="6" borderId="2" xfId="0" applyNumberFormat="1" applyFont="1" applyFill="1" applyBorder="1" applyAlignment="1">
      <alignment horizontal="center" vertical="center"/>
    </xf>
    <xf numFmtId="1" fontId="23" fillId="6" borderId="5" xfId="0" applyNumberFormat="1" applyFont="1" applyFill="1" applyBorder="1" applyAlignment="1">
      <alignment horizontal="center" vertical="center"/>
    </xf>
    <xf numFmtId="1" fontId="23" fillId="6" borderId="4" xfId="0" applyNumberFormat="1" applyFont="1" applyFill="1" applyBorder="1" applyAlignment="1">
      <alignment horizontal="center" vertical="center"/>
    </xf>
    <xf numFmtId="0" fontId="0" fillId="0" borderId="2" xfId="0" applyBorder="1" applyAlignment="1">
      <alignment horizontal="center"/>
    </xf>
    <xf numFmtId="0" fontId="0" fillId="0" borderId="5" xfId="0" applyBorder="1" applyAlignment="1">
      <alignment horizontal="center"/>
    </xf>
    <xf numFmtId="0" fontId="0" fillId="0" borderId="4" xfId="0" applyBorder="1" applyAlignment="1">
      <alignment horizontal="center"/>
    </xf>
    <xf numFmtId="0" fontId="5" fillId="0" borderId="6" xfId="0" applyFont="1" applyBorder="1" applyAlignment="1">
      <alignment horizontal="center" vertical="center" textRotation="90"/>
    </xf>
    <xf numFmtId="0" fontId="5" fillId="0" borderId="8" xfId="0" applyFont="1" applyBorder="1" applyAlignment="1">
      <alignment horizontal="center" vertical="center" textRotation="90"/>
    </xf>
    <xf numFmtId="0" fontId="5" fillId="0" borderId="3" xfId="0" applyFont="1" applyBorder="1" applyAlignment="1">
      <alignment horizontal="center" vertical="center" textRotation="90"/>
    </xf>
    <xf numFmtId="0" fontId="5" fillId="0" borderId="0" xfId="0" applyFont="1" applyAlignment="1">
      <alignment horizontal="center" wrapText="1"/>
    </xf>
    <xf numFmtId="0" fontId="5" fillId="2" borderId="6" xfId="0" applyFont="1" applyFill="1" applyBorder="1" applyAlignment="1">
      <alignment horizontal="center" textRotation="90"/>
    </xf>
    <xf numFmtId="0" fontId="5" fillId="2" borderId="3" xfId="0" applyFont="1" applyFill="1" applyBorder="1" applyAlignment="1">
      <alignment horizontal="center" textRotation="90"/>
    </xf>
    <xf numFmtId="0" fontId="2" fillId="2" borderId="1"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5" fillId="0" borderId="2" xfId="0" applyFont="1" applyBorder="1" applyAlignment="1">
      <alignment horizontal="center" vertical="center" wrapText="1"/>
    </xf>
    <xf numFmtId="0" fontId="5" fillId="0" borderId="5" xfId="0" applyFont="1" applyBorder="1" applyAlignment="1">
      <alignment horizontal="center" vertical="center" wrapText="1"/>
    </xf>
    <xf numFmtId="0" fontId="5" fillId="0" borderId="4" xfId="0" applyFont="1" applyBorder="1" applyAlignment="1">
      <alignment horizontal="center" vertical="center" wrapText="1"/>
    </xf>
    <xf numFmtId="0" fontId="5" fillId="0" borderId="6" xfId="0" applyFont="1" applyBorder="1" applyAlignment="1">
      <alignment horizontal="center" vertical="center" textRotation="90" wrapText="1"/>
    </xf>
    <xf numFmtId="0" fontId="5" fillId="0" borderId="8" xfId="0" applyFont="1" applyBorder="1" applyAlignment="1">
      <alignment horizontal="center" vertical="center" textRotation="90" wrapText="1"/>
    </xf>
    <xf numFmtId="0" fontId="5" fillId="0" borderId="3" xfId="0" applyFont="1" applyBorder="1" applyAlignment="1">
      <alignment horizontal="center" vertical="center" textRotation="90" wrapText="1"/>
    </xf>
    <xf numFmtId="0" fontId="2" fillId="0" borderId="2" xfId="0" applyFont="1" applyBorder="1" applyAlignment="1">
      <alignment horizontal="center" vertical="center"/>
    </xf>
    <xf numFmtId="0" fontId="2" fillId="0" borderId="5" xfId="0" applyFont="1" applyBorder="1" applyAlignment="1">
      <alignment horizontal="center" vertical="center"/>
    </xf>
    <xf numFmtId="0" fontId="2" fillId="0" borderId="4" xfId="0" applyFont="1" applyBorder="1" applyAlignment="1">
      <alignment horizontal="center" vertical="center"/>
    </xf>
    <xf numFmtId="0" fontId="5" fillId="4" borderId="2" xfId="0" applyFont="1" applyFill="1" applyBorder="1" applyAlignment="1">
      <alignment horizontal="center" vertical="center"/>
    </xf>
    <xf numFmtId="0" fontId="5" fillId="4" borderId="5" xfId="0" applyFont="1" applyFill="1" applyBorder="1" applyAlignment="1">
      <alignment horizontal="center" vertical="center"/>
    </xf>
    <xf numFmtId="0" fontId="5" fillId="4" borderId="4" xfId="0" applyFont="1" applyFill="1" applyBorder="1" applyAlignment="1">
      <alignment horizontal="center" vertical="center"/>
    </xf>
    <xf numFmtId="0" fontId="5" fillId="2" borderId="1" xfId="0" applyFont="1" applyFill="1" applyBorder="1" applyAlignment="1">
      <alignment horizontal="center" vertical="center" wrapText="1"/>
    </xf>
    <xf numFmtId="0" fontId="5" fillId="0" borderId="1" xfId="0" applyFont="1" applyBorder="1" applyAlignment="1">
      <alignment horizontal="center" vertical="center" textRotation="90"/>
    </xf>
    <xf numFmtId="0" fontId="5" fillId="4" borderId="1" xfId="0" applyFont="1" applyFill="1" applyBorder="1" applyAlignment="1">
      <alignment horizontal="center"/>
    </xf>
    <xf numFmtId="0" fontId="5" fillId="0" borderId="0" xfId="0" applyFont="1" applyAlignment="1">
      <alignment horizontal="center"/>
    </xf>
    <xf numFmtId="0" fontId="5" fillId="3" borderId="2" xfId="0" applyFont="1" applyFill="1" applyBorder="1" applyAlignment="1">
      <alignment horizontal="center" vertical="center" wrapText="1"/>
    </xf>
    <xf numFmtId="0" fontId="5" fillId="3" borderId="5"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19" fillId="0" borderId="0" xfId="0" applyFont="1" applyAlignment="1">
      <alignment horizontal="center"/>
    </xf>
    <xf numFmtId="0" fontId="24" fillId="0" borderId="0" xfId="0" applyFont="1" applyAlignment="1">
      <alignment horizontal="center"/>
    </xf>
    <xf numFmtId="0" fontId="11" fillId="2" borderId="1"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6" xfId="0" applyFont="1" applyFill="1" applyBorder="1" applyAlignment="1">
      <alignment horizontal="center" vertical="center"/>
    </xf>
    <xf numFmtId="0" fontId="5" fillId="2" borderId="3"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3"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4" xfId="0" applyFont="1" applyFill="1" applyBorder="1" applyAlignment="1">
      <alignment horizontal="center" vertical="center"/>
    </xf>
    <xf numFmtId="3" fontId="5" fillId="3" borderId="2" xfId="0" applyNumberFormat="1" applyFont="1" applyFill="1" applyBorder="1" applyAlignment="1">
      <alignment horizontal="center" vertical="center" wrapText="1"/>
    </xf>
    <xf numFmtId="3" fontId="5" fillId="3" borderId="4" xfId="0" applyNumberFormat="1" applyFont="1" applyFill="1" applyBorder="1" applyAlignment="1">
      <alignment horizontal="center" vertical="center" wrapText="1"/>
    </xf>
    <xf numFmtId="0" fontId="2" fillId="0" borderId="6" xfId="0" applyFont="1" applyBorder="1" applyAlignment="1">
      <alignment horizontal="center" vertical="center" wrapText="1"/>
    </xf>
    <xf numFmtId="0" fontId="2" fillId="0" borderId="8" xfId="0" applyFont="1" applyBorder="1" applyAlignment="1">
      <alignment horizontal="center" vertical="center" wrapText="1"/>
    </xf>
    <xf numFmtId="0" fontId="2" fillId="0" borderId="3" xfId="0" applyFont="1" applyBorder="1" applyAlignment="1">
      <alignment horizontal="center" vertical="center" wrapText="1"/>
    </xf>
    <xf numFmtId="0" fontId="5" fillId="3" borderId="1" xfId="0" applyFont="1" applyFill="1" applyBorder="1" applyAlignment="1">
      <alignment horizontal="center" vertical="center"/>
    </xf>
    <xf numFmtId="0" fontId="5" fillId="3" borderId="2" xfId="0" applyFont="1" applyFill="1" applyBorder="1" applyAlignment="1">
      <alignment horizontal="center"/>
    </xf>
    <xf numFmtId="0" fontId="5" fillId="3" borderId="5" xfId="0" applyFont="1" applyFill="1" applyBorder="1" applyAlignment="1">
      <alignment horizontal="center"/>
    </xf>
    <xf numFmtId="0" fontId="5" fillId="3" borderId="4" xfId="0" applyFont="1" applyFill="1" applyBorder="1" applyAlignment="1">
      <alignment horizontal="center"/>
    </xf>
    <xf numFmtId="0" fontId="6" fillId="5" borderId="1" xfId="0" applyFont="1" applyFill="1" applyBorder="1" applyAlignment="1">
      <alignment horizontal="center"/>
    </xf>
    <xf numFmtId="0" fontId="2" fillId="0" borderId="0" xfId="0" applyFont="1" applyAlignment="1">
      <alignment horizontal="center"/>
    </xf>
    <xf numFmtId="0" fontId="2" fillId="2" borderId="1" xfId="0" applyFont="1" applyFill="1" applyBorder="1" applyAlignment="1">
      <alignment horizontal="center" vertical="center" textRotation="90" wrapText="1"/>
    </xf>
    <xf numFmtId="0" fontId="5" fillId="3" borderId="2" xfId="0" applyFont="1" applyFill="1" applyBorder="1" applyAlignment="1">
      <alignment horizontal="center" vertical="center"/>
    </xf>
    <xf numFmtId="0" fontId="5" fillId="3" borderId="5" xfId="0" applyFont="1" applyFill="1" applyBorder="1" applyAlignment="1">
      <alignment horizontal="center" vertical="center"/>
    </xf>
    <xf numFmtId="0" fontId="5" fillId="3" borderId="4" xfId="0" applyFont="1" applyFill="1" applyBorder="1" applyAlignment="1">
      <alignment horizontal="center" vertical="center"/>
    </xf>
    <xf numFmtId="0" fontId="2" fillId="0" borderId="13" xfId="0" applyFont="1" applyBorder="1" applyAlignment="1">
      <alignment horizontal="center" wrapText="1"/>
    </xf>
    <xf numFmtId="0" fontId="14" fillId="2" borderId="6" xfId="0" applyFont="1" applyFill="1" applyBorder="1" applyAlignment="1">
      <alignment horizontal="center" vertical="center"/>
    </xf>
    <xf numFmtId="0" fontId="14" fillId="2" borderId="3" xfId="0" applyFont="1" applyFill="1" applyBorder="1" applyAlignment="1">
      <alignment horizontal="center" vertical="center"/>
    </xf>
    <xf numFmtId="0" fontId="15" fillId="0" borderId="0" xfId="0" applyFont="1" applyAlignment="1">
      <alignment horizontal="center"/>
    </xf>
    <xf numFmtId="0" fontId="14" fillId="2" borderId="6" xfId="0" applyFont="1" applyFill="1" applyBorder="1" applyAlignment="1">
      <alignment horizontal="center"/>
    </xf>
    <xf numFmtId="0" fontId="14" fillId="2" borderId="3" xfId="0" applyFont="1" applyFill="1" applyBorder="1" applyAlignment="1">
      <alignment horizontal="center"/>
    </xf>
    <xf numFmtId="167" fontId="5" fillId="0" borderId="0" xfId="0" applyNumberFormat="1" applyFont="1" applyAlignment="1">
      <alignment horizontal="center"/>
    </xf>
    <xf numFmtId="167" fontId="5" fillId="3" borderId="2" xfId="0" applyNumberFormat="1" applyFont="1" applyFill="1" applyBorder="1" applyAlignment="1">
      <alignment horizontal="center" vertical="center" wrapText="1"/>
    </xf>
    <xf numFmtId="167" fontId="5" fillId="3" borderId="4" xfId="0" applyNumberFormat="1" applyFont="1" applyFill="1" applyBorder="1" applyAlignment="1">
      <alignment horizontal="center" vertical="center" wrapText="1"/>
    </xf>
    <xf numFmtId="0" fontId="5" fillId="3" borderId="1" xfId="0" applyFont="1" applyFill="1" applyBorder="1" applyAlignment="1">
      <alignment horizontal="center"/>
    </xf>
    <xf numFmtId="0" fontId="5" fillId="0" borderId="0" xfId="0" applyFont="1" applyAlignment="1">
      <alignment horizontal="center" vertical="center" wrapText="1"/>
    </xf>
    <xf numFmtId="0" fontId="2" fillId="0" borderId="0" xfId="0" applyFont="1" applyAlignment="1">
      <alignment horizontal="right"/>
    </xf>
    <xf numFmtId="0" fontId="44" fillId="8" borderId="6" xfId="6" applyFont="1" applyFill="1" applyBorder="1" applyAlignment="1">
      <alignment horizontal="center" vertical="center" wrapText="1"/>
    </xf>
    <xf numFmtId="0" fontId="44" fillId="8" borderId="3" xfId="6" applyFont="1" applyFill="1" applyBorder="1" applyAlignment="1">
      <alignment horizontal="center" vertical="center" wrapText="1"/>
    </xf>
    <xf numFmtId="0" fontId="44" fillId="8" borderId="1" xfId="6" applyFont="1" applyFill="1" applyBorder="1" applyAlignment="1">
      <alignment horizontal="center" vertical="center" wrapText="1"/>
    </xf>
    <xf numFmtId="0" fontId="55" fillId="0" borderId="0" xfId="6" applyFont="1" applyAlignment="1">
      <alignment horizontal="center"/>
    </xf>
    <xf numFmtId="0" fontId="5" fillId="0" borderId="0" xfId="0" applyFont="1" applyAlignment="1">
      <alignment horizontal="center" vertical="center"/>
    </xf>
    <xf numFmtId="0" fontId="0" fillId="10" borderId="2" xfId="0" applyFill="1" applyBorder="1" applyAlignment="1">
      <alignment horizontal="center"/>
    </xf>
    <xf numFmtId="0" fontId="0" fillId="10" borderId="4" xfId="0" applyFill="1" applyBorder="1" applyAlignment="1">
      <alignment horizontal="center"/>
    </xf>
    <xf numFmtId="0" fontId="19" fillId="10" borderId="7" xfId="0" applyFont="1" applyFill="1" applyBorder="1" applyAlignment="1">
      <alignment horizontal="left" vertical="center" wrapText="1"/>
    </xf>
    <xf numFmtId="0" fontId="61" fillId="0" borderId="1" xfId="0" applyFont="1" applyBorder="1" applyAlignment="1">
      <alignment horizontal="center" vertical="center" wrapText="1"/>
    </xf>
    <xf numFmtId="0" fontId="62" fillId="0" borderId="1" xfId="0" applyFont="1" applyBorder="1" applyAlignment="1">
      <alignment horizontal="center" vertical="center" wrapText="1"/>
    </xf>
    <xf numFmtId="0" fontId="78" fillId="0" borderId="1" xfId="0" applyFont="1" applyBorder="1" applyAlignment="1">
      <alignment horizontal="center" vertical="center" wrapText="1"/>
    </xf>
    <xf numFmtId="0" fontId="19" fillId="10" borderId="0" xfId="0" applyFont="1" applyFill="1" applyAlignment="1">
      <alignment horizontal="left" vertical="center" wrapText="1"/>
    </xf>
    <xf numFmtId="0" fontId="18" fillId="6" borderId="1" xfId="0" applyFont="1" applyFill="1" applyBorder="1" applyAlignment="1">
      <alignment horizontal="center" vertical="center" wrapText="1"/>
    </xf>
    <xf numFmtId="0" fontId="0" fillId="10" borderId="1" xfId="0" applyFill="1" applyBorder="1" applyAlignment="1">
      <alignment horizontal="center"/>
    </xf>
    <xf numFmtId="176" fontId="44" fillId="10" borderId="1" xfId="1" applyNumberFormat="1" applyFont="1" applyFill="1" applyBorder="1" applyAlignment="1">
      <alignment horizontal="center"/>
    </xf>
    <xf numFmtId="0" fontId="55" fillId="0" borderId="0" xfId="0" applyFont="1" applyAlignment="1">
      <alignment horizontal="left" vertical="center" wrapText="1"/>
    </xf>
    <xf numFmtId="176" fontId="44" fillId="0" borderId="1" xfId="1" applyNumberFormat="1" applyFont="1" applyBorder="1" applyAlignment="1">
      <alignment horizontal="center" vertical="center"/>
    </xf>
    <xf numFmtId="0" fontId="44" fillId="0" borderId="2" xfId="0" applyFont="1" applyBorder="1" applyAlignment="1">
      <alignment horizontal="center"/>
    </xf>
    <xf numFmtId="0" fontId="44" fillId="0" borderId="5" xfId="0" applyFont="1" applyBorder="1" applyAlignment="1">
      <alignment horizontal="center"/>
    </xf>
    <xf numFmtId="0" fontId="44" fillId="0" borderId="4" xfId="0" applyFont="1" applyBorder="1" applyAlignment="1">
      <alignment horizontal="center"/>
    </xf>
    <xf numFmtId="0" fontId="18" fillId="0" borderId="1" xfId="0" applyFont="1" applyBorder="1" applyAlignment="1">
      <alignment horizontal="center" vertical="center" wrapText="1"/>
    </xf>
    <xf numFmtId="0" fontId="44" fillId="0" borderId="1" xfId="0" applyFont="1" applyBorder="1" applyAlignment="1">
      <alignment horizontal="center" vertical="center" wrapText="1"/>
    </xf>
    <xf numFmtId="0" fontId="44" fillId="0" borderId="1" xfId="0" applyFont="1" applyBorder="1" applyAlignment="1">
      <alignment horizontal="center" vertical="center"/>
    </xf>
    <xf numFmtId="0" fontId="44" fillId="0" borderId="1" xfId="0" applyFont="1" applyBorder="1" applyAlignment="1">
      <alignment horizontal="left" vertical="center" wrapText="1"/>
    </xf>
    <xf numFmtId="0" fontId="44" fillId="0" borderId="1" xfId="0" applyFont="1" applyBorder="1" applyAlignment="1">
      <alignment horizontal="left" vertical="center"/>
    </xf>
    <xf numFmtId="0" fontId="45" fillId="9" borderId="17" xfId="0" applyFont="1" applyFill="1" applyBorder="1" applyAlignment="1">
      <alignment horizontal="center"/>
    </xf>
    <xf numFmtId="0" fontId="45" fillId="9" borderId="21" xfId="0" applyFont="1" applyFill="1" applyBorder="1" applyAlignment="1">
      <alignment horizontal="center"/>
    </xf>
    <xf numFmtId="0" fontId="44" fillId="0" borderId="0" xfId="0" applyFont="1" applyAlignment="1">
      <alignment horizontal="center"/>
    </xf>
    <xf numFmtId="0" fontId="44" fillId="0" borderId="6" xfId="0" applyFont="1" applyBorder="1" applyAlignment="1">
      <alignment horizontal="center" vertical="center"/>
    </xf>
    <xf numFmtId="0" fontId="44" fillId="0" borderId="3" xfId="0" applyFont="1" applyBorder="1" applyAlignment="1">
      <alignment horizontal="center" vertical="center"/>
    </xf>
    <xf numFmtId="0" fontId="45" fillId="9" borderId="0" xfId="0" applyFont="1" applyFill="1" applyAlignment="1">
      <alignment horizontal="center" vertical="center" wrapText="1"/>
    </xf>
    <xf numFmtId="0" fontId="45" fillId="0" borderId="16" xfId="0" applyFont="1" applyBorder="1" applyAlignment="1">
      <alignment horizontal="center" vertical="center"/>
    </xf>
    <xf numFmtId="0" fontId="81" fillId="0" borderId="19" xfId="0" applyFont="1" applyBorder="1"/>
    <xf numFmtId="0" fontId="45" fillId="0" borderId="16" xfId="0" applyFont="1" applyBorder="1" applyAlignment="1">
      <alignment horizontal="center" vertical="center" wrapText="1"/>
    </xf>
    <xf numFmtId="0" fontId="45" fillId="0" borderId="19" xfId="0" applyFont="1" applyBorder="1" applyAlignment="1">
      <alignment horizontal="center" vertical="center" wrapText="1"/>
    </xf>
    <xf numFmtId="176" fontId="45" fillId="0" borderId="16" xfId="0" applyNumberFormat="1" applyFont="1" applyBorder="1" applyAlignment="1">
      <alignment horizontal="center" vertical="center" wrapText="1"/>
    </xf>
    <xf numFmtId="0" fontId="45" fillId="0" borderId="17" xfId="0" applyFont="1" applyBorder="1" applyAlignment="1">
      <alignment horizontal="center"/>
    </xf>
    <xf numFmtId="0" fontId="81" fillId="0" borderId="18" xfId="0" applyFont="1" applyBorder="1"/>
    <xf numFmtId="0" fontId="44" fillId="0" borderId="0" xfId="0" applyFont="1" applyFill="1" applyAlignment="1">
      <alignment horizontal="center"/>
    </xf>
    <xf numFmtId="0" fontId="19" fillId="9" borderId="0" xfId="0" applyFont="1" applyFill="1" applyAlignment="1">
      <alignment horizontal="center" vertical="center" wrapText="1"/>
    </xf>
    <xf numFmtId="176" fontId="44" fillId="9" borderId="1" xfId="1" applyNumberFormat="1" applyFont="1" applyFill="1" applyBorder="1" applyAlignment="1">
      <alignment horizontal="center" vertical="center"/>
    </xf>
    <xf numFmtId="176" fontId="44" fillId="0" borderId="1" xfId="1" applyNumberFormat="1" applyFont="1" applyFill="1" applyBorder="1" applyAlignment="1">
      <alignment horizontal="center"/>
    </xf>
    <xf numFmtId="176" fontId="44" fillId="16" borderId="1" xfId="1" applyNumberFormat="1" applyFont="1" applyFill="1" applyBorder="1" applyAlignment="1">
      <alignment horizontal="center" vertical="center"/>
    </xf>
    <xf numFmtId="176" fontId="44" fillId="15" borderId="1" xfId="1" applyNumberFormat="1" applyFont="1" applyFill="1" applyBorder="1" applyAlignment="1">
      <alignment horizontal="center" vertical="center"/>
    </xf>
    <xf numFmtId="0" fontId="5" fillId="9" borderId="2" xfId="0" applyFont="1" applyFill="1" applyBorder="1" applyAlignment="1">
      <alignment horizontal="center" vertical="center" wrapText="1"/>
    </xf>
    <xf numFmtId="0" fontId="5" fillId="9" borderId="4" xfId="0" applyFont="1" applyFill="1" applyBorder="1" applyAlignment="1">
      <alignment horizontal="center" vertical="center" wrapText="1"/>
    </xf>
    <xf numFmtId="167" fontId="5" fillId="9" borderId="2" xfId="0" applyNumberFormat="1" applyFont="1" applyFill="1" applyBorder="1" applyAlignment="1">
      <alignment horizontal="center" vertical="center" wrapText="1"/>
    </xf>
    <xf numFmtId="167" fontId="5" fillId="9" borderId="4" xfId="0" applyNumberFormat="1" applyFont="1" applyFill="1" applyBorder="1" applyAlignment="1">
      <alignment horizontal="center" vertical="center" wrapText="1"/>
    </xf>
    <xf numFmtId="0" fontId="13" fillId="0" borderId="0" xfId="0" applyFont="1" applyAlignment="1">
      <alignment horizontal="center"/>
    </xf>
    <xf numFmtId="0" fontId="21" fillId="0" borderId="1" xfId="0" applyFont="1" applyBorder="1" applyAlignment="1">
      <alignment horizontal="center" vertical="center" wrapText="1"/>
    </xf>
    <xf numFmtId="0" fontId="13" fillId="11" borderId="2" xfId="0" applyFont="1" applyFill="1" applyBorder="1" applyAlignment="1">
      <alignment horizontal="center" vertical="center" wrapText="1"/>
    </xf>
    <xf numFmtId="0" fontId="13" fillId="11" borderId="4" xfId="0" applyFont="1" applyFill="1" applyBorder="1" applyAlignment="1">
      <alignment horizontal="center" vertical="center" wrapText="1"/>
    </xf>
    <xf numFmtId="0" fontId="13" fillId="0" borderId="1" xfId="0" applyFont="1" applyBorder="1" applyAlignment="1">
      <alignment horizontal="center" vertical="center" wrapText="1"/>
    </xf>
    <xf numFmtId="0" fontId="21" fillId="0" borderId="2" xfId="0" applyFont="1" applyBorder="1" applyAlignment="1">
      <alignment horizontal="center" vertical="center" wrapText="1"/>
    </xf>
    <xf numFmtId="0" fontId="21" fillId="0" borderId="4" xfId="0" applyFont="1" applyBorder="1" applyAlignment="1">
      <alignment horizontal="center" vertical="center" wrapText="1"/>
    </xf>
    <xf numFmtId="0" fontId="13" fillId="3" borderId="1" xfId="0" applyFont="1" applyFill="1" applyBorder="1" applyAlignment="1">
      <alignment horizontal="center" vertical="center" wrapText="1"/>
    </xf>
    <xf numFmtId="0" fontId="56" fillId="11" borderId="1" xfId="0" applyFont="1" applyFill="1" applyBorder="1" applyAlignment="1">
      <alignment horizontal="center" vertical="center" wrapText="1"/>
    </xf>
    <xf numFmtId="0" fontId="13" fillId="0" borderId="6"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3" xfId="0" applyFont="1" applyBorder="1" applyAlignment="1">
      <alignment horizontal="center" vertical="center" wrapText="1"/>
    </xf>
    <xf numFmtId="0" fontId="13" fillId="11" borderId="6" xfId="0" applyFont="1" applyFill="1" applyBorder="1" applyAlignment="1">
      <alignment horizontal="center" vertical="center" wrapText="1"/>
    </xf>
    <xf numFmtId="0" fontId="13" fillId="11" borderId="3" xfId="0" applyFont="1" applyFill="1" applyBorder="1" applyAlignment="1">
      <alignment horizontal="center" vertical="center" wrapText="1"/>
    </xf>
    <xf numFmtId="0" fontId="44" fillId="6" borderId="1" xfId="4" applyFont="1" applyFill="1" applyBorder="1" applyAlignment="1">
      <alignment horizontal="center" vertical="center" wrapText="1"/>
    </xf>
    <xf numFmtId="0" fontId="18" fillId="6" borderId="1" xfId="4" applyFont="1" applyFill="1" applyBorder="1" applyAlignment="1">
      <alignment horizontal="center" vertical="center" wrapText="1"/>
    </xf>
    <xf numFmtId="0" fontId="44" fillId="0" borderId="2" xfId="4" applyFont="1" applyBorder="1" applyAlignment="1">
      <alignment horizontal="center" vertical="top" wrapText="1"/>
    </xf>
    <xf numFmtId="0" fontId="44" fillId="0" borderId="5" xfId="4" applyFont="1" applyBorder="1" applyAlignment="1">
      <alignment horizontal="center" vertical="top" wrapText="1"/>
    </xf>
    <xf numFmtId="0" fontId="44" fillId="0" borderId="4" xfId="4" applyFont="1" applyBorder="1" applyAlignment="1">
      <alignment horizontal="center" vertical="top" wrapText="1"/>
    </xf>
    <xf numFmtId="0" fontId="44" fillId="0" borderId="0" xfId="4" applyFont="1" applyAlignment="1">
      <alignment horizontal="center"/>
    </xf>
    <xf numFmtId="0" fontId="44" fillId="6" borderId="1" xfId="4" applyFont="1" applyFill="1" applyBorder="1" applyAlignment="1">
      <alignment horizontal="center" vertical="center" textRotation="90" wrapText="1"/>
    </xf>
    <xf numFmtId="0" fontId="44" fillId="6" borderId="1" xfId="4" applyFont="1" applyFill="1" applyBorder="1" applyAlignment="1">
      <alignment horizontal="center" vertical="center"/>
    </xf>
    <xf numFmtId="0" fontId="57" fillId="3" borderId="6" xfId="0" applyFont="1" applyFill="1" applyBorder="1" applyAlignment="1">
      <alignment horizontal="center" vertical="center" wrapText="1"/>
    </xf>
    <xf numFmtId="0" fontId="57" fillId="3" borderId="3" xfId="0" applyFont="1" applyFill="1" applyBorder="1" applyAlignment="1">
      <alignment horizontal="center" vertical="center" wrapText="1"/>
    </xf>
    <xf numFmtId="0" fontId="49" fillId="3" borderId="6" xfId="0" applyFont="1" applyFill="1" applyBorder="1" applyAlignment="1">
      <alignment horizontal="center" vertical="center" wrapText="1"/>
    </xf>
    <xf numFmtId="0" fontId="49" fillId="3" borderId="3" xfId="0" applyFont="1" applyFill="1" applyBorder="1" applyAlignment="1">
      <alignment horizontal="center" vertical="center" wrapText="1"/>
    </xf>
    <xf numFmtId="0" fontId="29" fillId="0" borderId="0" xfId="0" applyFont="1" applyAlignment="1">
      <alignment horizontal="center" vertical="center"/>
    </xf>
    <xf numFmtId="0" fontId="30" fillId="3" borderId="1" xfId="0" applyFont="1" applyFill="1" applyBorder="1" applyAlignment="1">
      <alignment horizontal="center" vertical="center" wrapText="1"/>
    </xf>
    <xf numFmtId="0" fontId="57" fillId="3" borderId="1" xfId="0" applyFont="1" applyFill="1" applyBorder="1" applyAlignment="1">
      <alignment horizontal="center" vertical="center" wrapText="1"/>
    </xf>
    <xf numFmtId="0" fontId="57" fillId="3" borderId="1" xfId="0" applyFont="1" applyFill="1" applyBorder="1" applyAlignment="1">
      <alignment horizontal="center" vertical="center"/>
    </xf>
    <xf numFmtId="0" fontId="27" fillId="3" borderId="2" xfId="0" applyFont="1" applyFill="1" applyBorder="1" applyAlignment="1">
      <alignment horizontal="center"/>
    </xf>
    <xf numFmtId="0" fontId="27" fillId="3" borderId="5" xfId="0" applyFont="1" applyFill="1" applyBorder="1" applyAlignment="1">
      <alignment horizontal="center"/>
    </xf>
    <xf numFmtId="0" fontId="27" fillId="3" borderId="4" xfId="0" applyFont="1" applyFill="1" applyBorder="1" applyAlignment="1">
      <alignment horizontal="center"/>
    </xf>
    <xf numFmtId="0" fontId="34" fillId="2" borderId="6" xfId="0" applyFont="1" applyFill="1" applyBorder="1" applyAlignment="1">
      <alignment horizontal="center" vertical="center" wrapText="1"/>
    </xf>
    <xf numFmtId="0" fontId="34" fillId="2" borderId="3" xfId="0" applyFont="1" applyFill="1" applyBorder="1" applyAlignment="1">
      <alignment horizontal="center" vertical="center" wrapText="1"/>
    </xf>
    <xf numFmtId="0" fontId="31" fillId="2" borderId="6" xfId="0" applyFont="1" applyFill="1" applyBorder="1" applyAlignment="1">
      <alignment horizontal="center" vertical="center" wrapText="1"/>
    </xf>
    <xf numFmtId="0" fontId="31" fillId="2" borderId="3" xfId="0" applyFont="1" applyFill="1" applyBorder="1" applyAlignment="1">
      <alignment horizontal="center" vertical="center" wrapText="1"/>
    </xf>
    <xf numFmtId="0" fontId="27" fillId="8" borderId="6" xfId="0" applyFont="1" applyFill="1" applyBorder="1" applyAlignment="1">
      <alignment horizontal="center" vertical="center" textRotation="90" wrapText="1"/>
    </xf>
    <xf numFmtId="0" fontId="27" fillId="8" borderId="3" xfId="0" applyFont="1" applyFill="1" applyBorder="1" applyAlignment="1">
      <alignment horizontal="center" vertical="center" textRotation="90" wrapText="1"/>
    </xf>
    <xf numFmtId="0" fontId="8" fillId="0" borderId="0" xfId="0" applyFont="1" applyAlignment="1">
      <alignment horizontal="center"/>
    </xf>
    <xf numFmtId="0" fontId="4" fillId="8" borderId="1" xfId="4" applyFont="1" applyFill="1" applyBorder="1" applyAlignment="1" applyProtection="1">
      <alignment horizontal="center" vertical="center" textRotation="90" wrapText="1"/>
      <protection locked="0"/>
    </xf>
    <xf numFmtId="0" fontId="4" fillId="8" borderId="1" xfId="4" applyFont="1" applyFill="1" applyBorder="1" applyAlignment="1" applyProtection="1">
      <alignment horizontal="center" vertical="center" wrapText="1"/>
      <protection locked="0"/>
    </xf>
    <xf numFmtId="0" fontId="4" fillId="8" borderId="1" xfId="4" applyFont="1" applyFill="1" applyBorder="1" applyAlignment="1">
      <alignment horizontal="center" vertical="center" wrapText="1"/>
    </xf>
    <xf numFmtId="0" fontId="4" fillId="8" borderId="1" xfId="4" applyFont="1" applyFill="1" applyBorder="1" applyAlignment="1">
      <alignment horizontal="center" vertical="center" textRotation="90" wrapText="1"/>
    </xf>
    <xf numFmtId="0" fontId="4" fillId="8" borderId="1" xfId="4" applyFont="1" applyFill="1" applyBorder="1" applyAlignment="1">
      <alignment horizontal="center" vertical="center"/>
    </xf>
  </cellXfs>
  <cellStyles count="11">
    <cellStyle name="Comma" xfId="1" builtinId="3"/>
    <cellStyle name="Comma 2" xfId="2"/>
    <cellStyle name="Comma 3 15" xfId="10"/>
    <cellStyle name="Normal" xfId="0" builtinId="0"/>
    <cellStyle name="Normal 2" xfId="3"/>
    <cellStyle name="Normal 2 2 2 2" xfId="9"/>
    <cellStyle name="Normal 3" xfId="4"/>
    <cellStyle name="Normal 4" xfId="5"/>
    <cellStyle name="Normal 5" xfId="6"/>
    <cellStyle name="Normal 6" xfId="7"/>
    <cellStyle name="Normal 7" xfId="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I97"/>
  <sheetViews>
    <sheetView topLeftCell="A13" workbookViewId="0">
      <selection activeCell="B94" sqref="B94"/>
    </sheetView>
  </sheetViews>
  <sheetFormatPr defaultColWidth="9.109375" defaultRowHeight="13.2" x14ac:dyDescent="0.25"/>
  <cols>
    <col min="1" max="1" width="61.33203125" style="4" customWidth="1"/>
    <col min="2" max="2" width="22.88671875" style="4" customWidth="1"/>
    <col min="3" max="7" width="16.6640625" style="4" customWidth="1"/>
    <col min="8" max="16384" width="9.109375" style="4"/>
  </cols>
  <sheetData>
    <row r="1" spans="1:7" s="278" customFormat="1" ht="15" x14ac:dyDescent="0.25">
      <c r="A1" s="277"/>
      <c r="B1" s="277"/>
      <c r="C1" s="277"/>
      <c r="D1" s="277"/>
      <c r="E1" s="277"/>
      <c r="F1" s="277"/>
      <c r="G1" s="141" t="s">
        <v>454</v>
      </c>
    </row>
    <row r="2" spans="1:7" s="278" customFormat="1" ht="15.6" x14ac:dyDescent="0.25">
      <c r="A2" s="576" t="s">
        <v>205</v>
      </c>
      <c r="B2" s="577"/>
      <c r="C2" s="577"/>
      <c r="D2" s="577"/>
      <c r="E2" s="577"/>
      <c r="F2" s="277"/>
      <c r="G2" s="277"/>
    </row>
    <row r="3" spans="1:7" s="278" customFormat="1" ht="15" x14ac:dyDescent="0.25">
      <c r="A3" s="578" t="s">
        <v>206</v>
      </c>
      <c r="B3" s="577"/>
      <c r="C3" s="577"/>
      <c r="D3" s="577"/>
      <c r="E3" s="577"/>
      <c r="F3" s="277"/>
      <c r="G3" s="277"/>
    </row>
    <row r="4" spans="1:7" s="278" customFormat="1" ht="15" x14ac:dyDescent="0.25">
      <c r="A4" s="578" t="s">
        <v>564</v>
      </c>
      <c r="B4" s="577"/>
      <c r="C4" s="577"/>
      <c r="D4" s="577"/>
      <c r="E4" s="577"/>
      <c r="F4" s="579"/>
      <c r="G4" s="277"/>
    </row>
    <row r="5" spans="1:7" x14ac:dyDescent="0.25">
      <c r="A5" s="134"/>
      <c r="B5" s="134"/>
      <c r="C5" s="134"/>
      <c r="D5" s="134"/>
      <c r="E5" s="134"/>
      <c r="F5" s="134"/>
      <c r="G5" s="134"/>
    </row>
    <row r="6" spans="1:7" ht="17.25" customHeight="1" x14ac:dyDescent="0.25">
      <c r="A6" s="581" t="s">
        <v>1016</v>
      </c>
      <c r="B6" s="581"/>
      <c r="C6" s="581"/>
      <c r="D6" s="581"/>
      <c r="E6" s="581"/>
      <c r="F6" s="581"/>
      <c r="G6" s="581"/>
    </row>
    <row r="7" spans="1:7" ht="17.25" customHeight="1" x14ac:dyDescent="0.25">
      <c r="A7" s="235"/>
      <c r="B7" s="235"/>
      <c r="C7" s="235"/>
      <c r="D7" s="235"/>
      <c r="E7" s="235"/>
      <c r="F7" s="235"/>
      <c r="G7" s="235"/>
    </row>
    <row r="8" spans="1:7" ht="17.25" customHeight="1" x14ac:dyDescent="0.25">
      <c r="A8" s="80"/>
      <c r="B8" s="80"/>
      <c r="C8" s="80"/>
      <c r="D8" s="80"/>
      <c r="E8" s="80"/>
      <c r="F8" s="586" t="s">
        <v>171</v>
      </c>
      <c r="G8" s="586"/>
    </row>
    <row r="9" spans="1:7" ht="20.25" customHeight="1" x14ac:dyDescent="0.25">
      <c r="A9" s="583" t="s">
        <v>170</v>
      </c>
      <c r="B9" s="582" t="s">
        <v>565</v>
      </c>
      <c r="C9" s="585" t="s">
        <v>566</v>
      </c>
      <c r="D9" s="585"/>
      <c r="E9" s="582" t="s">
        <v>567</v>
      </c>
      <c r="F9" s="582" t="s">
        <v>560</v>
      </c>
      <c r="G9" s="582" t="s">
        <v>568</v>
      </c>
    </row>
    <row r="10" spans="1:7" x14ac:dyDescent="0.25">
      <c r="A10" s="584"/>
      <c r="B10" s="582"/>
      <c r="C10" s="30" t="s">
        <v>553</v>
      </c>
      <c r="D10" s="31" t="s">
        <v>129</v>
      </c>
      <c r="E10" s="582"/>
      <c r="F10" s="582"/>
      <c r="G10" s="582"/>
    </row>
    <row r="11" spans="1:7" ht="12.75" customHeight="1" x14ac:dyDescent="0.25">
      <c r="A11" s="103" t="s">
        <v>196</v>
      </c>
      <c r="B11" s="101">
        <f t="shared" ref="B11:G11" si="0">B12+B66</f>
        <v>698333.71249999991</v>
      </c>
      <c r="C11" s="101">
        <f t="shared" si="0"/>
        <v>899718.15</v>
      </c>
      <c r="D11" s="101">
        <f t="shared" si="0"/>
        <v>334167.19999999995</v>
      </c>
      <c r="E11" s="101">
        <f t="shared" si="0"/>
        <v>1176493.3478000001</v>
      </c>
      <c r="F11" s="101">
        <f t="shared" si="0"/>
        <v>1142592.55</v>
      </c>
      <c r="G11" s="101">
        <f t="shared" si="0"/>
        <v>1142592.55</v>
      </c>
    </row>
    <row r="12" spans="1:7" x14ac:dyDescent="0.25">
      <c r="A12" s="104" t="s">
        <v>197</v>
      </c>
      <c r="B12" s="102">
        <f>B13+B18+B24+B29+B36+B39+B44+B47+B63</f>
        <v>692644.71249999991</v>
      </c>
      <c r="C12" s="102">
        <f>C13+C18+C24+C29+C36+C39+C44+C47+C63</f>
        <v>898718.15</v>
      </c>
      <c r="D12" s="102">
        <f t="shared" ref="D12:G12" si="1">D13+D18+D24+D29+D36+D39+D44+D47+D63</f>
        <v>334167.19999999995</v>
      </c>
      <c r="E12" s="102">
        <f t="shared" si="1"/>
        <v>1132319.7718</v>
      </c>
      <c r="F12" s="102">
        <f t="shared" si="1"/>
        <v>1098419.55</v>
      </c>
      <c r="G12" s="102">
        <f t="shared" si="1"/>
        <v>1098419.55</v>
      </c>
    </row>
    <row r="13" spans="1:7" x14ac:dyDescent="0.25">
      <c r="A13" s="104" t="s">
        <v>130</v>
      </c>
      <c r="B13" s="102">
        <f>B14+B15+B17</f>
        <v>401260.1</v>
      </c>
      <c r="C13" s="102">
        <f>C14+C15+C17+C16</f>
        <v>475216.4</v>
      </c>
      <c r="D13" s="102">
        <f>D14+D15+D17</f>
        <v>235376</v>
      </c>
      <c r="E13" s="102">
        <f>SUM(E17+E16+E15+E14)</f>
        <v>657845.20799999998</v>
      </c>
      <c r="F13" s="102">
        <f>F14+F16+F17+F15</f>
        <v>657845.19999999995</v>
      </c>
      <c r="G13" s="102">
        <f>G14+G16+G17+G15</f>
        <v>657845.19999999995</v>
      </c>
    </row>
    <row r="14" spans="1:7" ht="14.4" x14ac:dyDescent="0.3">
      <c r="A14" s="128" t="s">
        <v>131</v>
      </c>
      <c r="B14" s="335">
        <v>289947.7</v>
      </c>
      <c r="C14" s="335">
        <v>275079</v>
      </c>
      <c r="D14" s="334">
        <v>129172</v>
      </c>
      <c r="E14" s="124">
        <f>'01 Tsalin'!I44</f>
        <v>308400</v>
      </c>
      <c r="F14" s="83">
        <v>308400</v>
      </c>
      <c r="G14" s="83">
        <v>308400</v>
      </c>
    </row>
    <row r="15" spans="1:7" ht="14.4" x14ac:dyDescent="0.3">
      <c r="A15" s="128" t="s">
        <v>192</v>
      </c>
      <c r="B15" s="335">
        <v>111312.4</v>
      </c>
      <c r="C15" s="335">
        <v>183632.7</v>
      </c>
      <c r="D15" s="334">
        <v>106204</v>
      </c>
      <c r="E15" s="124">
        <f>'01 Tsalin'!I45</f>
        <v>333713.20799999998</v>
      </c>
      <c r="F15" s="83">
        <v>333713.2</v>
      </c>
      <c r="G15" s="83">
        <v>333713.2</v>
      </c>
    </row>
    <row r="16" spans="1:7" x14ac:dyDescent="0.25">
      <c r="A16" s="128" t="s">
        <v>132</v>
      </c>
      <c r="B16" s="83"/>
      <c r="C16" s="83">
        <v>16504.7</v>
      </c>
      <c r="D16" s="83"/>
      <c r="E16" s="124">
        <f>'01 Tsalin'!I46</f>
        <v>15732</v>
      </c>
      <c r="F16" s="83">
        <v>15732</v>
      </c>
      <c r="G16" s="83">
        <v>15732</v>
      </c>
    </row>
    <row r="17" spans="1:9" ht="14.4" x14ac:dyDescent="0.3">
      <c r="A17" s="128" t="s">
        <v>193</v>
      </c>
      <c r="B17" s="83"/>
      <c r="C17" s="83"/>
      <c r="D17" s="332"/>
      <c r="E17" s="124">
        <f>'01 Tsalin'!I47</f>
        <v>0</v>
      </c>
      <c r="F17" s="83"/>
      <c r="G17" s="83"/>
    </row>
    <row r="18" spans="1:9" x14ac:dyDescent="0.25">
      <c r="A18" s="104" t="s">
        <v>133</v>
      </c>
      <c r="B18" s="102">
        <f t="shared" ref="B18" si="2">B19+B20+B21+B22+B23</f>
        <v>50157.512499999997</v>
      </c>
      <c r="C18" s="102">
        <f t="shared" ref="C18:G18" si="3">C19+C20+C21+C22+C23</f>
        <v>59402.05000000001</v>
      </c>
      <c r="D18" s="102">
        <f>D19+D20+D21+D22+D23</f>
        <v>29422.000000000004</v>
      </c>
      <c r="E18" s="102">
        <f>E19+E20+E21+E22+E23</f>
        <v>82230.650999999998</v>
      </c>
      <c r="F18" s="102">
        <f t="shared" si="3"/>
        <v>82230.64999999998</v>
      </c>
      <c r="G18" s="102">
        <f t="shared" si="3"/>
        <v>82230.64999999998</v>
      </c>
    </row>
    <row r="19" spans="1:9" x14ac:dyDescent="0.25">
      <c r="A19" s="44" t="s">
        <v>551</v>
      </c>
      <c r="B19" s="102">
        <f t="shared" ref="B19:D19" si="4">B13*0.085</f>
        <v>34107.108500000002</v>
      </c>
      <c r="C19" s="102">
        <f t="shared" si="4"/>
        <v>40393.394000000008</v>
      </c>
      <c r="D19" s="102">
        <f t="shared" si="4"/>
        <v>20006.960000000003</v>
      </c>
      <c r="E19" s="102">
        <f>E13*0.085</f>
        <v>55916.842680000002</v>
      </c>
      <c r="F19" s="102">
        <f t="shared" ref="F19:G19" si="5">F13*0.085</f>
        <v>55916.841999999997</v>
      </c>
      <c r="G19" s="102">
        <f t="shared" si="5"/>
        <v>55916.841999999997</v>
      </c>
    </row>
    <row r="20" spans="1:9" x14ac:dyDescent="0.25">
      <c r="A20" s="44" t="s">
        <v>569</v>
      </c>
      <c r="B20" s="102">
        <f t="shared" ref="B20:D20" si="6">B13*0.01</f>
        <v>4012.6009999999997</v>
      </c>
      <c r="C20" s="102">
        <f t="shared" si="6"/>
        <v>4752.1640000000007</v>
      </c>
      <c r="D20" s="102">
        <f t="shared" si="6"/>
        <v>2353.7600000000002</v>
      </c>
      <c r="E20" s="102">
        <f>E13*0.01</f>
        <v>6578.45208</v>
      </c>
      <c r="F20" s="102">
        <f>F13*0.01</f>
        <v>6578.4519999999993</v>
      </c>
      <c r="G20" s="102">
        <f t="shared" ref="G20" si="7">G13*0.01</f>
        <v>6578.4519999999993</v>
      </c>
    </row>
    <row r="21" spans="1:9" x14ac:dyDescent="0.25">
      <c r="A21" s="44" t="s">
        <v>570</v>
      </c>
      <c r="B21" s="102">
        <f t="shared" ref="B21:D21" si="8">B13*0.005</f>
        <v>2006.3004999999998</v>
      </c>
      <c r="C21" s="102">
        <f t="shared" si="8"/>
        <v>2376.0820000000003</v>
      </c>
      <c r="D21" s="102">
        <f t="shared" si="8"/>
        <v>1176.8800000000001</v>
      </c>
      <c r="E21" s="102">
        <f>E13*0.005</f>
        <v>3289.22604</v>
      </c>
      <c r="F21" s="102">
        <f t="shared" ref="F21:G21" si="9">F13*0.005</f>
        <v>3289.2259999999997</v>
      </c>
      <c r="G21" s="102">
        <f t="shared" si="9"/>
        <v>3289.2259999999997</v>
      </c>
    </row>
    <row r="22" spans="1:9" x14ac:dyDescent="0.25">
      <c r="A22" s="44" t="s">
        <v>571</v>
      </c>
      <c r="B22" s="102">
        <f t="shared" ref="B22:D22" si="10">B13*0.005</f>
        <v>2006.3004999999998</v>
      </c>
      <c r="C22" s="102">
        <f t="shared" si="10"/>
        <v>2376.0820000000003</v>
      </c>
      <c r="D22" s="102">
        <f t="shared" si="10"/>
        <v>1176.8800000000001</v>
      </c>
      <c r="E22" s="102">
        <f>E13*0.005</f>
        <v>3289.22604</v>
      </c>
      <c r="F22" s="102">
        <f t="shared" ref="F22:G22" si="11">F13*0.005</f>
        <v>3289.2259999999997</v>
      </c>
      <c r="G22" s="102">
        <f t="shared" si="11"/>
        <v>3289.2259999999997</v>
      </c>
    </row>
    <row r="23" spans="1:9" x14ac:dyDescent="0.25">
      <c r="A23" s="44" t="s">
        <v>122</v>
      </c>
      <c r="B23" s="102">
        <f t="shared" ref="B23:D23" si="12">B13*0.02</f>
        <v>8025.2019999999993</v>
      </c>
      <c r="C23" s="102">
        <f t="shared" si="12"/>
        <v>9504.3280000000013</v>
      </c>
      <c r="D23" s="102">
        <f t="shared" si="12"/>
        <v>4707.5200000000004</v>
      </c>
      <c r="E23" s="102">
        <f t="shared" ref="E23" si="13">E13*0.02</f>
        <v>13156.90416</v>
      </c>
      <c r="F23" s="102">
        <f t="shared" ref="F23:G23" si="14">F13*0.02</f>
        <v>13156.903999999999</v>
      </c>
      <c r="G23" s="102">
        <f t="shared" si="14"/>
        <v>13156.903999999999</v>
      </c>
    </row>
    <row r="24" spans="1:9" x14ac:dyDescent="0.25">
      <c r="A24" s="104" t="s">
        <v>134</v>
      </c>
      <c r="B24" s="102">
        <f t="shared" ref="B24" si="15">B25+B26+B27+B28</f>
        <v>25573.5</v>
      </c>
      <c r="C24" s="102">
        <f t="shared" ref="C24:G24" si="16">C25+C26+C27+C28</f>
        <v>47925.2</v>
      </c>
      <c r="D24" s="102">
        <f t="shared" si="16"/>
        <v>21527.3</v>
      </c>
      <c r="E24" s="102">
        <f t="shared" si="16"/>
        <v>90344.218800000002</v>
      </c>
      <c r="F24" s="102">
        <f t="shared" si="16"/>
        <v>90344</v>
      </c>
      <c r="G24" s="102">
        <f t="shared" si="16"/>
        <v>90344</v>
      </c>
    </row>
    <row r="25" spans="1:9" x14ac:dyDescent="0.25">
      <c r="A25" s="84" t="s">
        <v>135</v>
      </c>
      <c r="B25" s="83">
        <v>4600</v>
      </c>
      <c r="C25" s="83">
        <v>7000</v>
      </c>
      <c r="D25" s="83">
        <v>4417.3</v>
      </c>
      <c r="E25" s="124">
        <f>'02 Tsah'!M16</f>
        <v>15721.239599999999</v>
      </c>
      <c r="F25" s="83">
        <v>15721</v>
      </c>
      <c r="G25" s="83">
        <v>15721</v>
      </c>
    </row>
    <row r="26" spans="1:9" x14ac:dyDescent="0.25">
      <c r="A26" s="84" t="s">
        <v>136</v>
      </c>
      <c r="B26" s="83">
        <v>20973.5</v>
      </c>
      <c r="C26" s="83">
        <v>39925.199999999997</v>
      </c>
      <c r="D26" s="83">
        <v>17110</v>
      </c>
      <c r="E26" s="124">
        <f>'03 Dulaan'!M31</f>
        <v>71190.979200000002</v>
      </c>
      <c r="F26" s="83">
        <v>71191</v>
      </c>
      <c r="G26" s="83">
        <v>71191</v>
      </c>
    </row>
    <row r="27" spans="1:9" x14ac:dyDescent="0.25">
      <c r="A27" s="84" t="s">
        <v>137</v>
      </c>
      <c r="B27" s="83"/>
      <c r="C27" s="83">
        <v>1000</v>
      </c>
      <c r="D27" s="83"/>
      <c r="E27" s="124">
        <f>'04 Us'!M20</f>
        <v>3432</v>
      </c>
      <c r="F27" s="83">
        <v>3432</v>
      </c>
      <c r="G27" s="83">
        <v>3432</v>
      </c>
    </row>
    <row r="28" spans="1:9" ht="14.4" x14ac:dyDescent="0.3">
      <c r="A28" s="84" t="s">
        <v>138</v>
      </c>
      <c r="B28" s="83"/>
      <c r="C28" s="83"/>
      <c r="D28" s="83"/>
      <c r="E28" s="124">
        <f>'05 Turees'!L12</f>
        <v>0</v>
      </c>
      <c r="F28" s="83"/>
      <c r="G28" s="83"/>
      <c r="I28" s="332"/>
    </row>
    <row r="29" spans="1:9" ht="14.4" x14ac:dyDescent="0.3">
      <c r="A29" s="104" t="s">
        <v>139</v>
      </c>
      <c r="B29" s="102">
        <f>B30+B31+B32+B33+B34+B35</f>
        <v>57480.799999999996</v>
      </c>
      <c r="C29" s="102">
        <f t="shared" ref="C29:G29" si="17">C30+C31+C32+C33+C34+C35</f>
        <v>51805.4</v>
      </c>
      <c r="D29" s="102">
        <f>D30+D31+D32+D33+D34+D35</f>
        <v>30379.3</v>
      </c>
      <c r="E29" s="102">
        <f t="shared" si="17"/>
        <v>89635.593999999997</v>
      </c>
      <c r="F29" s="102">
        <f>F30+F31+F32+F33+F34+F35</f>
        <v>89635.6</v>
      </c>
      <c r="G29" s="102">
        <f t="shared" si="17"/>
        <v>89635.6</v>
      </c>
      <c r="I29" s="332"/>
    </row>
    <row r="30" spans="1:9" ht="14.4" x14ac:dyDescent="0.3">
      <c r="A30" s="84" t="s">
        <v>140</v>
      </c>
      <c r="B30" s="335">
        <v>5843.7</v>
      </c>
      <c r="C30" s="335">
        <v>4000</v>
      </c>
      <c r="D30" s="334">
        <v>2113</v>
      </c>
      <c r="E30" s="124">
        <f>'06 bichig'!L15</f>
        <v>12384</v>
      </c>
      <c r="F30" s="83">
        <v>12384</v>
      </c>
      <c r="G30" s="83">
        <v>12384</v>
      </c>
      <c r="I30" s="333"/>
    </row>
    <row r="31" spans="1:9" ht="14.4" x14ac:dyDescent="0.3">
      <c r="A31" s="84" t="s">
        <v>141</v>
      </c>
      <c r="B31" s="335">
        <v>44624.1</v>
      </c>
      <c r="C31" s="335">
        <v>40000</v>
      </c>
      <c r="D31" s="334">
        <v>23855</v>
      </c>
      <c r="E31" s="124">
        <f>'07 Shatahuun'!S15</f>
        <v>69942</v>
      </c>
      <c r="F31" s="83">
        <v>69942</v>
      </c>
      <c r="G31" s="83">
        <v>69942</v>
      </c>
      <c r="I31" s="333"/>
    </row>
    <row r="32" spans="1:9" ht="14.4" x14ac:dyDescent="0.3">
      <c r="A32" s="84" t="s">
        <v>142</v>
      </c>
      <c r="B32" s="335">
        <v>52.8</v>
      </c>
      <c r="C32" s="335">
        <v>865.4</v>
      </c>
      <c r="D32" s="83">
        <v>421.6</v>
      </c>
      <c r="E32" s="124">
        <f>'08 Shuudan'!K20</f>
        <v>2700.5940000000001</v>
      </c>
      <c r="F32" s="83">
        <v>2700.6</v>
      </c>
      <c r="G32" s="83">
        <v>2700.6</v>
      </c>
      <c r="I32" s="333"/>
    </row>
    <row r="33" spans="1:9" ht="14.4" x14ac:dyDescent="0.3">
      <c r="A33" s="84" t="s">
        <v>143</v>
      </c>
      <c r="B33" s="335"/>
      <c r="C33" s="335">
        <v>4000</v>
      </c>
      <c r="D33" s="83">
        <v>3290</v>
      </c>
      <c r="E33" s="124">
        <f>'09 Nom'!G17</f>
        <v>1164</v>
      </c>
      <c r="F33" s="83">
        <v>1164</v>
      </c>
      <c r="G33" s="83">
        <v>1164</v>
      </c>
      <c r="I33" s="333"/>
    </row>
    <row r="34" spans="1:9" ht="14.4" x14ac:dyDescent="0.3">
      <c r="A34" s="84" t="s">
        <v>164</v>
      </c>
      <c r="B34" s="83">
        <v>4692</v>
      </c>
      <c r="C34" s="83">
        <v>600</v>
      </c>
      <c r="D34" s="83"/>
      <c r="E34" s="124">
        <f>'10 Xog'!D9</f>
        <v>240</v>
      </c>
      <c r="F34" s="83">
        <v>240</v>
      </c>
      <c r="G34" s="83">
        <v>240</v>
      </c>
      <c r="I34" s="332"/>
    </row>
    <row r="35" spans="1:9" x14ac:dyDescent="0.25">
      <c r="A35" s="84" t="s">
        <v>144</v>
      </c>
      <c r="B35" s="83">
        <v>2268.1999999999998</v>
      </c>
      <c r="C35" s="83">
        <v>2340</v>
      </c>
      <c r="D35" s="83">
        <v>699.7</v>
      </c>
      <c r="E35" s="124">
        <f>'11 BUTEZ'!F21</f>
        <v>3205</v>
      </c>
      <c r="F35" s="83">
        <v>3205</v>
      </c>
      <c r="G35" s="83">
        <v>3205</v>
      </c>
    </row>
    <row r="36" spans="1:9" x14ac:dyDescent="0.25">
      <c r="A36" s="104" t="s">
        <v>145</v>
      </c>
      <c r="B36" s="102">
        <f t="shared" ref="B36" si="18">B38+B37</f>
        <v>0</v>
      </c>
      <c r="C36" s="102">
        <f t="shared" ref="C36:G36" si="19">C38+C37</f>
        <v>0</v>
      </c>
      <c r="D36" s="102">
        <f>D38+D37</f>
        <v>0</v>
      </c>
      <c r="E36" s="102">
        <f t="shared" si="19"/>
        <v>730</v>
      </c>
      <c r="F36" s="102">
        <f t="shared" si="19"/>
        <v>730</v>
      </c>
      <c r="G36" s="102">
        <f t="shared" si="19"/>
        <v>730</v>
      </c>
    </row>
    <row r="37" spans="1:9" ht="14.4" x14ac:dyDescent="0.3">
      <c r="A37" s="84" t="s">
        <v>409</v>
      </c>
      <c r="B37" s="83"/>
      <c r="C37" s="83"/>
      <c r="D37" s="83"/>
      <c r="E37" s="138"/>
      <c r="F37" s="83"/>
      <c r="G37" s="83"/>
      <c r="I37" s="332"/>
    </row>
    <row r="38" spans="1:9" ht="14.4" x14ac:dyDescent="0.3">
      <c r="A38" s="84" t="s">
        <v>146</v>
      </c>
      <c r="B38" s="83"/>
      <c r="C38" s="83"/>
      <c r="D38" s="83"/>
      <c r="E38" s="124">
        <f>'12 Norm'!O15</f>
        <v>730</v>
      </c>
      <c r="F38" s="83">
        <v>730</v>
      </c>
      <c r="G38" s="83">
        <v>730</v>
      </c>
      <c r="I38" s="333"/>
    </row>
    <row r="39" spans="1:9" ht="14.4" x14ac:dyDescent="0.3">
      <c r="A39" s="104" t="s">
        <v>147</v>
      </c>
      <c r="B39" s="102">
        <f>B40+B41+B42+B43</f>
        <v>64027.7</v>
      </c>
      <c r="C39" s="102">
        <f>C40+C41+C42+C43</f>
        <v>35000</v>
      </c>
      <c r="D39" s="102">
        <f t="shared" ref="D39:G39" si="20">D40+D41+D42</f>
        <v>4812.6000000000004</v>
      </c>
      <c r="E39" s="102">
        <f t="shared" si="20"/>
        <v>68530</v>
      </c>
      <c r="F39" s="102">
        <f t="shared" si="20"/>
        <v>68530</v>
      </c>
      <c r="G39" s="102">
        <f t="shared" si="20"/>
        <v>68530</v>
      </c>
      <c r="I39" s="332"/>
    </row>
    <row r="40" spans="1:9" ht="14.4" x14ac:dyDescent="0.3">
      <c r="A40" s="84" t="s">
        <v>148</v>
      </c>
      <c r="B40" s="83">
        <v>20000</v>
      </c>
      <c r="C40" s="83">
        <v>9000</v>
      </c>
      <c r="D40" s="332">
        <v>3280</v>
      </c>
      <c r="E40" s="124">
        <f>'13 Bagaj'!F14</f>
        <v>46100</v>
      </c>
      <c r="F40" s="83">
        <v>46100</v>
      </c>
      <c r="G40" s="83">
        <v>46100</v>
      </c>
      <c r="I40" s="333"/>
    </row>
    <row r="41" spans="1:9" ht="14.4" x14ac:dyDescent="0.3">
      <c r="A41" s="84" t="s">
        <v>149</v>
      </c>
      <c r="B41" s="83"/>
      <c r="C41" s="83"/>
      <c r="D41" s="83"/>
      <c r="E41" s="124">
        <f>'14 Xodolmor'!F14</f>
        <v>680</v>
      </c>
      <c r="F41" s="83">
        <v>680</v>
      </c>
      <c r="G41" s="83">
        <v>680</v>
      </c>
      <c r="I41" s="332"/>
    </row>
    <row r="42" spans="1:9" ht="14.4" x14ac:dyDescent="0.3">
      <c r="A42" s="84" t="s">
        <v>150</v>
      </c>
      <c r="B42" s="83">
        <v>44027.7</v>
      </c>
      <c r="C42" s="83">
        <v>22000</v>
      </c>
      <c r="D42" s="83">
        <v>1532.6</v>
      </c>
      <c r="E42" s="124">
        <f>'15 U-zas'!F13</f>
        <v>21750</v>
      </c>
      <c r="F42" s="83">
        <v>21750</v>
      </c>
      <c r="G42" s="83">
        <v>21750</v>
      </c>
      <c r="I42" s="332"/>
    </row>
    <row r="43" spans="1:9" ht="14.4" x14ac:dyDescent="0.3">
      <c r="A43" s="409" t="s">
        <v>550</v>
      </c>
      <c r="B43" s="83"/>
      <c r="C43" s="83">
        <v>4000</v>
      </c>
      <c r="D43" s="83"/>
      <c r="E43" s="124">
        <f>tawilga!F16</f>
        <v>34000</v>
      </c>
      <c r="F43" s="83">
        <v>34000</v>
      </c>
      <c r="G43" s="83">
        <v>34000</v>
      </c>
      <c r="I43" s="332"/>
    </row>
    <row r="44" spans="1:9" ht="14.4" x14ac:dyDescent="0.3">
      <c r="A44" s="104" t="s">
        <v>151</v>
      </c>
      <c r="B44" s="102">
        <f>+B45+B46</f>
        <v>10546</v>
      </c>
      <c r="C44" s="102">
        <f>+C45+C46</f>
        <v>8300</v>
      </c>
      <c r="D44" s="102">
        <f>+D45</f>
        <v>6042</v>
      </c>
      <c r="E44" s="102">
        <f>+E45</f>
        <v>56250</v>
      </c>
      <c r="F44" s="102">
        <f>+F45</f>
        <v>22350</v>
      </c>
      <c r="G44" s="102">
        <f>+G45</f>
        <v>22350</v>
      </c>
      <c r="I44" s="332"/>
    </row>
    <row r="45" spans="1:9" ht="14.4" x14ac:dyDescent="0.3">
      <c r="A45" s="84" t="s">
        <v>152</v>
      </c>
      <c r="B45" s="83">
        <v>10546</v>
      </c>
      <c r="C45" s="83">
        <v>8300</v>
      </c>
      <c r="D45" s="334">
        <v>6042</v>
      </c>
      <c r="E45" s="124">
        <f>'16 Tomilolt'!I12</f>
        <v>56250</v>
      </c>
      <c r="F45" s="83">
        <v>22350</v>
      </c>
      <c r="G45" s="83">
        <v>22350</v>
      </c>
      <c r="I45" s="332"/>
    </row>
    <row r="46" spans="1:9" ht="14.4" x14ac:dyDescent="0.3">
      <c r="A46" s="84" t="s">
        <v>513</v>
      </c>
      <c r="B46" s="83"/>
      <c r="C46" s="83"/>
      <c r="D46" s="334"/>
      <c r="E46" s="124"/>
      <c r="F46" s="83"/>
      <c r="G46" s="83"/>
      <c r="I46" s="332"/>
    </row>
    <row r="47" spans="1:9" ht="14.4" x14ac:dyDescent="0.3">
      <c r="A47" s="104" t="s">
        <v>153</v>
      </c>
      <c r="B47" s="102">
        <f>B48+B55+B56+B57+B58+B59+B60+B61+B62</f>
        <v>6306.6</v>
      </c>
      <c r="C47" s="102">
        <f>SUM(C48+C49+C59+C55+C56+C57+C58+C60+C61+C62)</f>
        <v>11420.1</v>
      </c>
      <c r="D47" s="102">
        <f>D48+D55+D56+D57+D58+D59+D60+D61+D62</f>
        <v>6608</v>
      </c>
      <c r="E47" s="102">
        <f>E48+E55+E56+E57+E58+E59+E60+E61+E62</f>
        <v>54574.1</v>
      </c>
      <c r="F47" s="102">
        <f>F48+F55+F56+F57+F58+F59+F60+F61+F62</f>
        <v>54574.1</v>
      </c>
      <c r="G47" s="102">
        <f>G48+G55+G56+G57+G58+G59+G60+G61+G62</f>
        <v>54574.1</v>
      </c>
      <c r="I47" s="332"/>
    </row>
    <row r="48" spans="1:9" ht="14.4" x14ac:dyDescent="0.3">
      <c r="A48" s="104" t="s">
        <v>154</v>
      </c>
      <c r="B48" s="102">
        <v>530.5</v>
      </c>
      <c r="C48" s="102">
        <v>1000</v>
      </c>
      <c r="D48" s="102">
        <f t="shared" ref="D48" si="21">SUM(D49:D54)</f>
        <v>0</v>
      </c>
      <c r="E48" s="102">
        <f t="shared" ref="E48:G48" si="22">SUM(E49:E54)</f>
        <v>45500</v>
      </c>
      <c r="F48" s="102">
        <f t="shared" si="22"/>
        <v>45500</v>
      </c>
      <c r="G48" s="102">
        <f t="shared" si="22"/>
        <v>45500</v>
      </c>
      <c r="I48" s="332"/>
    </row>
    <row r="49" spans="1:9" ht="14.4" x14ac:dyDescent="0.3">
      <c r="A49" s="128" t="s">
        <v>329</v>
      </c>
      <c r="B49" s="83"/>
      <c r="C49" s="83"/>
      <c r="D49" s="83"/>
      <c r="E49" s="124">
        <f>'A-01 Baigal Xam '!C10</f>
        <v>35000</v>
      </c>
      <c r="F49" s="83">
        <v>35000</v>
      </c>
      <c r="G49" s="83">
        <v>35000</v>
      </c>
      <c r="I49" s="333"/>
    </row>
    <row r="50" spans="1:9" ht="14.4" x14ac:dyDescent="0.3">
      <c r="A50" s="128" t="s">
        <v>209</v>
      </c>
      <c r="B50" s="83"/>
      <c r="C50" s="83"/>
      <c r="D50" s="83"/>
      <c r="E50" s="124">
        <f>'A-02 Xaruul'!D15</f>
        <v>0</v>
      </c>
      <c r="F50" s="83"/>
      <c r="G50" s="83"/>
      <c r="I50" s="333"/>
    </row>
    <row r="51" spans="1:9" ht="14.4" x14ac:dyDescent="0.3">
      <c r="A51" s="128" t="s">
        <v>210</v>
      </c>
      <c r="B51" s="83"/>
      <c r="C51" s="83"/>
      <c r="D51" s="332"/>
      <c r="E51" s="124">
        <f>'A-03 Holboo'!D56</f>
        <v>0</v>
      </c>
      <c r="F51" s="83"/>
      <c r="G51" s="83"/>
    </row>
    <row r="52" spans="1:9" ht="14.4" x14ac:dyDescent="0.3">
      <c r="A52" s="128" t="s">
        <v>211</v>
      </c>
      <c r="B52" s="83"/>
      <c r="C52" s="83"/>
      <c r="D52" s="83"/>
      <c r="E52" s="124">
        <f>'A-04 Gereet'!D10</f>
        <v>10500</v>
      </c>
      <c r="F52" s="83">
        <v>10500</v>
      </c>
      <c r="G52" s="83">
        <v>10500</v>
      </c>
      <c r="I52" s="333"/>
    </row>
    <row r="53" spans="1:9" ht="14.4" x14ac:dyDescent="0.3">
      <c r="A53" s="128" t="s">
        <v>208</v>
      </c>
      <c r="B53" s="83"/>
      <c r="C53" s="83"/>
      <c r="D53" s="83"/>
      <c r="E53" s="321"/>
      <c r="F53" s="83"/>
      <c r="G53" s="83"/>
      <c r="I53" s="332"/>
    </row>
    <row r="54" spans="1:9" ht="14.4" x14ac:dyDescent="0.3">
      <c r="A54" s="128" t="s">
        <v>207</v>
      </c>
      <c r="B54" s="83"/>
      <c r="C54" s="83"/>
      <c r="D54" s="83"/>
      <c r="E54" s="321"/>
      <c r="F54" s="83"/>
      <c r="G54" s="83"/>
      <c r="I54" s="333"/>
    </row>
    <row r="55" spans="1:9" ht="14.4" x14ac:dyDescent="0.3">
      <c r="A55" s="84" t="s">
        <v>155</v>
      </c>
      <c r="B55" s="83"/>
      <c r="C55" s="83">
        <v>800</v>
      </c>
      <c r="D55" s="83"/>
      <c r="E55" s="124">
        <f>'17 Audit'!E10</f>
        <v>500</v>
      </c>
      <c r="F55" s="83">
        <v>500</v>
      </c>
      <c r="G55" s="83">
        <v>500</v>
      </c>
      <c r="I55" s="333"/>
    </row>
    <row r="56" spans="1:9" ht="14.4" x14ac:dyDescent="0.3">
      <c r="A56" s="84" t="s">
        <v>156</v>
      </c>
      <c r="B56" s="83">
        <v>262</v>
      </c>
      <c r="C56" s="83">
        <v>300</v>
      </c>
      <c r="D56" s="83"/>
      <c r="E56" s="124">
        <f>'18 Auto'!D15</f>
        <v>750</v>
      </c>
      <c r="F56" s="83">
        <v>750</v>
      </c>
      <c r="G56" s="83">
        <v>750</v>
      </c>
      <c r="I56" s="333"/>
    </row>
    <row r="57" spans="1:9" ht="14.4" x14ac:dyDescent="0.3">
      <c r="A57" s="84" t="s">
        <v>157</v>
      </c>
      <c r="B57" s="83">
        <v>455</v>
      </c>
      <c r="C57" s="83">
        <v>455.1</v>
      </c>
      <c r="D57" s="83">
        <v>20</v>
      </c>
      <c r="E57" s="124">
        <f>'18 Auto'!E15</f>
        <v>525.1</v>
      </c>
      <c r="F57" s="83">
        <v>525.1</v>
      </c>
      <c r="G57" s="83">
        <v>525.1</v>
      </c>
      <c r="I57" s="332"/>
    </row>
    <row r="58" spans="1:9" x14ac:dyDescent="0.25">
      <c r="A58" s="84" t="s">
        <v>158</v>
      </c>
      <c r="B58" s="83">
        <v>158.19999999999999</v>
      </c>
      <c r="C58" s="83">
        <v>165</v>
      </c>
      <c r="D58" s="83">
        <v>110</v>
      </c>
      <c r="E58" s="124">
        <f>'18 Auto'!F15</f>
        <v>165</v>
      </c>
      <c r="F58" s="83">
        <v>165</v>
      </c>
      <c r="G58" s="83">
        <v>165</v>
      </c>
    </row>
    <row r="59" spans="1:9" x14ac:dyDescent="0.25">
      <c r="A59" s="84" t="s">
        <v>159</v>
      </c>
      <c r="B59" s="83">
        <v>3564</v>
      </c>
      <c r="C59" s="83">
        <v>3564</v>
      </c>
      <c r="D59" s="83">
        <v>2673</v>
      </c>
      <c r="E59" s="124">
        <f>'19 Med Tex'!E12</f>
        <v>4434</v>
      </c>
      <c r="F59" s="83">
        <v>4434</v>
      </c>
      <c r="G59" s="83">
        <v>4434</v>
      </c>
    </row>
    <row r="60" spans="1:9" x14ac:dyDescent="0.25">
      <c r="A60" s="84" t="s">
        <v>160</v>
      </c>
      <c r="B60" s="83">
        <v>1309.9000000000001</v>
      </c>
      <c r="C60" s="83"/>
      <c r="D60" s="83"/>
      <c r="E60" s="124">
        <f>'20 Gazar'!E9</f>
        <v>2000</v>
      </c>
      <c r="F60" s="83">
        <v>2000</v>
      </c>
      <c r="G60" s="83">
        <v>2000</v>
      </c>
    </row>
    <row r="61" spans="1:9" ht="15.75" customHeight="1" x14ac:dyDescent="0.25">
      <c r="A61" s="84" t="s">
        <v>161</v>
      </c>
      <c r="B61" s="83">
        <v>27</v>
      </c>
      <c r="C61" s="83">
        <v>300</v>
      </c>
      <c r="D61" s="83"/>
      <c r="E61" s="124">
        <f>'21 Bank S'!C10</f>
        <v>700</v>
      </c>
      <c r="F61" s="83">
        <v>700</v>
      </c>
      <c r="G61" s="83">
        <v>700</v>
      </c>
    </row>
    <row r="62" spans="1:9" x14ac:dyDescent="0.25">
      <c r="A62" s="84" t="s">
        <v>164</v>
      </c>
      <c r="B62" s="83"/>
      <c r="C62" s="83">
        <v>4836</v>
      </c>
      <c r="D62" s="83">
        <v>3805</v>
      </c>
      <c r="E62" s="124">
        <f>'22  Temdegt'!E19</f>
        <v>0</v>
      </c>
      <c r="F62" s="83"/>
      <c r="G62" s="83"/>
    </row>
    <row r="63" spans="1:9" x14ac:dyDescent="0.25">
      <c r="A63" s="104" t="s">
        <v>162</v>
      </c>
      <c r="B63" s="102">
        <f t="shared" ref="B63" si="23">B64+B65</f>
        <v>77292.5</v>
      </c>
      <c r="C63" s="102">
        <f t="shared" ref="C63:E63" si="24">C64+C65</f>
        <v>209649</v>
      </c>
      <c r="D63" s="102">
        <f>D64+D65</f>
        <v>0</v>
      </c>
      <c r="E63" s="102">
        <f t="shared" si="24"/>
        <v>32180</v>
      </c>
      <c r="F63" s="102">
        <v>32180</v>
      </c>
      <c r="G63" s="102">
        <v>32180</v>
      </c>
    </row>
    <row r="64" spans="1:9" ht="14.4" x14ac:dyDescent="0.3">
      <c r="A64" s="84" t="s">
        <v>194</v>
      </c>
      <c r="B64" s="83">
        <v>77292.5</v>
      </c>
      <c r="C64" s="83">
        <v>94000</v>
      </c>
      <c r="D64" s="332"/>
      <c r="E64" s="124">
        <f>'23 Baraa busad'!C19</f>
        <v>29000</v>
      </c>
      <c r="F64" s="83">
        <v>29000</v>
      </c>
      <c r="G64" s="83">
        <v>29000</v>
      </c>
    </row>
    <row r="65" spans="1:7" x14ac:dyDescent="0.25">
      <c r="A65" s="84" t="s">
        <v>561</v>
      </c>
      <c r="B65" s="83"/>
      <c r="C65" s="83">
        <v>115649</v>
      </c>
      <c r="D65" s="83"/>
      <c r="E65" s="124">
        <f>'24 Xich'!H11</f>
        <v>3180</v>
      </c>
      <c r="F65" s="83">
        <v>3180</v>
      </c>
      <c r="G65" s="83">
        <v>3180</v>
      </c>
    </row>
    <row r="66" spans="1:7" x14ac:dyDescent="0.25">
      <c r="A66" s="104" t="s">
        <v>198</v>
      </c>
      <c r="B66" s="102">
        <f t="shared" ref="B66" si="25">B69+B67</f>
        <v>5689</v>
      </c>
      <c r="C66" s="102">
        <f t="shared" ref="C66:E66" si="26">C69+C67</f>
        <v>1000</v>
      </c>
      <c r="D66" s="102">
        <f t="shared" si="26"/>
        <v>0</v>
      </c>
      <c r="E66" s="102">
        <f t="shared" si="26"/>
        <v>44173.576000000001</v>
      </c>
      <c r="F66" s="102">
        <v>44173</v>
      </c>
      <c r="G66" s="102">
        <v>44173</v>
      </c>
    </row>
    <row r="67" spans="1:7" s="130" customFormat="1" x14ac:dyDescent="0.25">
      <c r="A67" s="104" t="s">
        <v>199</v>
      </c>
      <c r="B67" s="102">
        <f t="shared" ref="B67:G67" si="27">B68</f>
        <v>0</v>
      </c>
      <c r="C67" s="102">
        <f t="shared" si="27"/>
        <v>0</v>
      </c>
      <c r="D67" s="102">
        <f t="shared" si="27"/>
        <v>0</v>
      </c>
      <c r="E67" s="102">
        <f t="shared" si="27"/>
        <v>0</v>
      </c>
      <c r="F67" s="102">
        <f t="shared" si="27"/>
        <v>0</v>
      </c>
      <c r="G67" s="102">
        <f t="shared" si="27"/>
        <v>0</v>
      </c>
    </row>
    <row r="68" spans="1:7" s="130" customFormat="1" x14ac:dyDescent="0.25">
      <c r="A68" s="128" t="s">
        <v>195</v>
      </c>
      <c r="B68" s="129"/>
      <c r="C68" s="129"/>
      <c r="D68" s="129"/>
      <c r="E68" s="124">
        <f>'25 ZG gadaad'!F29</f>
        <v>0</v>
      </c>
      <c r="F68" s="129"/>
      <c r="G68" s="129"/>
    </row>
    <row r="69" spans="1:7" x14ac:dyDescent="0.25">
      <c r="A69" s="104" t="s">
        <v>200</v>
      </c>
      <c r="B69" s="102">
        <f>B70+B73+B71</f>
        <v>5689</v>
      </c>
      <c r="C69" s="102">
        <f>C70+C73+C71</f>
        <v>1000</v>
      </c>
      <c r="D69" s="102">
        <f t="shared" ref="D69:E69" si="28">D70+D73</f>
        <v>0</v>
      </c>
      <c r="E69" s="102">
        <f t="shared" si="28"/>
        <v>44173.576000000001</v>
      </c>
      <c r="F69" s="102">
        <v>44173.3</v>
      </c>
      <c r="G69" s="102">
        <v>44173.3</v>
      </c>
    </row>
    <row r="70" spans="1:7" x14ac:dyDescent="0.25">
      <c r="A70" s="505" t="s">
        <v>163</v>
      </c>
      <c r="B70" s="83"/>
      <c r="C70" s="83"/>
      <c r="D70" s="83"/>
      <c r="E70" s="124">
        <f>'26 tetgemj'!E12</f>
        <v>6040</v>
      </c>
      <c r="F70" s="83">
        <v>6040</v>
      </c>
      <c r="G70" s="83">
        <v>6040</v>
      </c>
    </row>
    <row r="71" spans="1:7" x14ac:dyDescent="0.25">
      <c r="A71" s="505" t="s">
        <v>528</v>
      </c>
      <c r="B71" s="83">
        <v>5689</v>
      </c>
      <c r="C71" s="83">
        <v>1000</v>
      </c>
      <c r="D71" s="83"/>
      <c r="E71" s="124">
        <f>+'00 Songuuliin ur dun'!G14</f>
        <v>57750</v>
      </c>
      <c r="F71" s="83">
        <v>57750</v>
      </c>
      <c r="G71" s="83">
        <v>57750</v>
      </c>
    </row>
    <row r="72" spans="1:7" ht="26.4" x14ac:dyDescent="0.25">
      <c r="A72" s="505" t="s">
        <v>619</v>
      </c>
      <c r="B72" s="83"/>
      <c r="C72" s="83"/>
      <c r="D72" s="83"/>
      <c r="E72" s="124">
        <f>+'28 TZ uramshuulal 1'!N16</f>
        <v>0</v>
      </c>
      <c r="F72" s="83"/>
      <c r="G72" s="83"/>
    </row>
    <row r="73" spans="1:7" ht="13.5" customHeight="1" x14ac:dyDescent="0.25">
      <c r="A73" s="506" t="s">
        <v>620</v>
      </c>
      <c r="B73" s="83"/>
      <c r="C73" s="83"/>
      <c r="D73" s="83"/>
      <c r="E73" s="124">
        <f>'27 Tetgever1'!L8</f>
        <v>38133.576000000001</v>
      </c>
      <c r="F73" s="83">
        <v>38133.599999999999</v>
      </c>
      <c r="G73" s="83">
        <v>38133.599999999999</v>
      </c>
    </row>
    <row r="74" spans="1:7" ht="13.5" customHeight="1" x14ac:dyDescent="0.25">
      <c r="A74" s="133" t="s">
        <v>184</v>
      </c>
      <c r="B74" s="107">
        <f t="shared" ref="B74" si="29">B11</f>
        <v>698333.71249999991</v>
      </c>
      <c r="C74" s="107">
        <f t="shared" ref="C74:G74" si="30">C11</f>
        <v>899718.15</v>
      </c>
      <c r="D74" s="107">
        <f t="shared" si="30"/>
        <v>334167.19999999995</v>
      </c>
      <c r="E74" s="107">
        <f t="shared" si="30"/>
        <v>1176493.3478000001</v>
      </c>
      <c r="F74" s="107">
        <f t="shared" si="30"/>
        <v>1142592.55</v>
      </c>
      <c r="G74" s="107">
        <f t="shared" si="30"/>
        <v>1142592.55</v>
      </c>
    </row>
    <row r="75" spans="1:7" ht="13.5" customHeight="1" x14ac:dyDescent="0.25">
      <c r="A75" s="284" t="s">
        <v>422</v>
      </c>
      <c r="B75" s="285">
        <f>B76</f>
        <v>698333.71249999991</v>
      </c>
      <c r="C75" s="285">
        <f>C76</f>
        <v>899718.15</v>
      </c>
      <c r="D75" s="285">
        <f t="shared" ref="D75:G75" si="31">D76</f>
        <v>334167.19999999995</v>
      </c>
      <c r="E75" s="285">
        <f t="shared" si="31"/>
        <v>1176493.3478000001</v>
      </c>
      <c r="F75" s="285">
        <f t="shared" si="31"/>
        <v>1142592.55</v>
      </c>
      <c r="G75" s="285">
        <f t="shared" si="31"/>
        <v>1142592.55</v>
      </c>
    </row>
    <row r="76" spans="1:7" ht="13.5" customHeight="1" x14ac:dyDescent="0.25">
      <c r="A76" s="133" t="s">
        <v>418</v>
      </c>
      <c r="B76" s="107">
        <f>B74-B77-B80</f>
        <v>698333.71249999991</v>
      </c>
      <c r="C76" s="107">
        <f>C74-C77-C80</f>
        <v>899718.15</v>
      </c>
      <c r="D76" s="107">
        <f t="shared" ref="D76:G76" si="32">D74-D77-D80</f>
        <v>334167.19999999995</v>
      </c>
      <c r="E76" s="107">
        <f>E74-E77-E80</f>
        <v>1176493.3478000001</v>
      </c>
      <c r="F76" s="107">
        <f t="shared" si="32"/>
        <v>1142592.55</v>
      </c>
      <c r="G76" s="107">
        <f t="shared" si="32"/>
        <v>1142592.55</v>
      </c>
    </row>
    <row r="77" spans="1:7" ht="13.5" customHeight="1" x14ac:dyDescent="0.25">
      <c r="A77" s="284" t="s">
        <v>417</v>
      </c>
      <c r="B77" s="285">
        <f>B78+B79</f>
        <v>0</v>
      </c>
      <c r="C77" s="285"/>
      <c r="D77" s="285">
        <f t="shared" ref="D77:G77" si="33">D78+D79</f>
        <v>0</v>
      </c>
      <c r="E77" s="285">
        <f t="shared" si="33"/>
        <v>0</v>
      </c>
      <c r="F77" s="285">
        <f t="shared" si="33"/>
        <v>0</v>
      </c>
      <c r="G77" s="285">
        <f t="shared" si="33"/>
        <v>0</v>
      </c>
    </row>
    <row r="78" spans="1:7" ht="13.5" customHeight="1" x14ac:dyDescent="0.25">
      <c r="A78" s="127" t="s">
        <v>419</v>
      </c>
      <c r="B78" s="111"/>
      <c r="C78" s="111"/>
      <c r="D78" s="111"/>
      <c r="E78" s="122">
        <f>'30 Orlogo'!E15</f>
        <v>0</v>
      </c>
      <c r="F78" s="111"/>
      <c r="G78" s="111"/>
    </row>
    <row r="79" spans="1:7" ht="13.5" customHeight="1" x14ac:dyDescent="0.25">
      <c r="A79" s="127" t="s">
        <v>420</v>
      </c>
      <c r="B79" s="111"/>
      <c r="C79" s="111"/>
      <c r="D79" s="111"/>
      <c r="E79" s="122">
        <f>'30 Orlogo'!E28</f>
        <v>0</v>
      </c>
      <c r="F79" s="111"/>
      <c r="G79" s="111"/>
    </row>
    <row r="80" spans="1:7" ht="13.5" customHeight="1" x14ac:dyDescent="0.25">
      <c r="A80" s="283" t="s">
        <v>423</v>
      </c>
      <c r="B80" s="107"/>
      <c r="C80" s="107"/>
      <c r="D80" s="107"/>
      <c r="E80" s="107">
        <f>E81</f>
        <v>0</v>
      </c>
      <c r="F80" s="107"/>
      <c r="G80" s="107"/>
    </row>
    <row r="81" spans="1:7" ht="13.5" customHeight="1" x14ac:dyDescent="0.25">
      <c r="A81" s="127" t="s">
        <v>421</v>
      </c>
      <c r="B81" s="111"/>
      <c r="C81" s="111"/>
      <c r="D81" s="111"/>
      <c r="E81" s="322"/>
      <c r="F81" s="111"/>
      <c r="G81" s="111"/>
    </row>
    <row r="82" spans="1:7" ht="13.5" customHeight="1" x14ac:dyDescent="0.25">
      <c r="A82" s="133" t="s">
        <v>183</v>
      </c>
      <c r="B82" s="107">
        <v>1</v>
      </c>
      <c r="C82" s="107">
        <v>1</v>
      </c>
      <c r="D82" s="107">
        <v>1</v>
      </c>
      <c r="E82" s="107">
        <v>1</v>
      </c>
      <c r="F82" s="107">
        <v>1</v>
      </c>
      <c r="G82" s="107">
        <v>1</v>
      </c>
    </row>
    <row r="83" spans="1:7" ht="13.5" customHeight="1" x14ac:dyDescent="0.25">
      <c r="A83" s="133" t="s">
        <v>185</v>
      </c>
      <c r="B83" s="107">
        <f t="shared" ref="B83:G83" si="34">B84+B85+B86+B87</f>
        <v>0</v>
      </c>
      <c r="C83" s="107">
        <f t="shared" si="34"/>
        <v>0</v>
      </c>
      <c r="D83" s="107">
        <f t="shared" si="34"/>
        <v>0</v>
      </c>
      <c r="E83" s="107">
        <f t="shared" si="34"/>
        <v>0</v>
      </c>
      <c r="F83" s="107">
        <f t="shared" si="34"/>
        <v>0</v>
      </c>
      <c r="G83" s="107">
        <f t="shared" si="34"/>
        <v>0</v>
      </c>
    </row>
    <row r="84" spans="1:7" ht="13.5" customHeight="1" x14ac:dyDescent="0.25">
      <c r="A84" s="126" t="s">
        <v>186</v>
      </c>
      <c r="B84" s="111"/>
      <c r="C84" s="111"/>
      <c r="D84" s="111"/>
      <c r="E84" s="122">
        <f>'01 Tsalin'!H7</f>
        <v>0</v>
      </c>
      <c r="F84" s="111"/>
      <c r="G84" s="111"/>
    </row>
    <row r="85" spans="1:7" ht="13.5" customHeight="1" x14ac:dyDescent="0.25">
      <c r="A85" s="126" t="s">
        <v>187</v>
      </c>
      <c r="B85" s="111"/>
      <c r="C85" s="111"/>
      <c r="D85" s="111"/>
      <c r="E85" s="122">
        <f>'01 Tsalin'!H11</f>
        <v>0</v>
      </c>
      <c r="F85" s="111"/>
      <c r="G85" s="111"/>
    </row>
    <row r="86" spans="1:7" ht="13.5" customHeight="1" x14ac:dyDescent="0.25">
      <c r="A86" s="126" t="s">
        <v>188</v>
      </c>
      <c r="B86" s="111"/>
      <c r="C86" s="111"/>
      <c r="D86" s="111"/>
      <c r="E86" s="122">
        <f>'01 Tsalin'!H24</f>
        <v>0</v>
      </c>
      <c r="F86" s="111"/>
      <c r="G86" s="111"/>
    </row>
    <row r="87" spans="1:7" ht="13.5" customHeight="1" x14ac:dyDescent="0.25">
      <c r="A87" s="126" t="s">
        <v>189</v>
      </c>
      <c r="B87" s="111"/>
      <c r="C87" s="111"/>
      <c r="D87" s="111"/>
      <c r="E87" s="122">
        <f>'01 Tsalin'!H33</f>
        <v>0</v>
      </c>
      <c r="F87" s="111"/>
      <c r="G87" s="111"/>
    </row>
    <row r="88" spans="1:7" ht="13.5" customHeight="1" x14ac:dyDescent="0.25">
      <c r="A88" s="132" t="s">
        <v>201</v>
      </c>
      <c r="B88" s="107">
        <f t="shared" ref="B88:G88" si="35">B89+B90+B91+B92</f>
        <v>0</v>
      </c>
      <c r="C88" s="107">
        <f t="shared" si="35"/>
        <v>0</v>
      </c>
      <c r="D88" s="107">
        <f t="shared" si="35"/>
        <v>0</v>
      </c>
      <c r="E88" s="107">
        <f t="shared" si="35"/>
        <v>0</v>
      </c>
      <c r="F88" s="107">
        <f t="shared" si="35"/>
        <v>0</v>
      </c>
      <c r="G88" s="107">
        <f t="shared" si="35"/>
        <v>0</v>
      </c>
    </row>
    <row r="89" spans="1:7" ht="13.5" customHeight="1" x14ac:dyDescent="0.25">
      <c r="A89" s="131" t="s">
        <v>202</v>
      </c>
      <c r="B89" s="111"/>
      <c r="C89" s="111"/>
      <c r="D89" s="111"/>
      <c r="E89" s="323"/>
      <c r="F89" s="111"/>
      <c r="G89" s="111"/>
    </row>
    <row r="90" spans="1:7" ht="13.5" customHeight="1" x14ac:dyDescent="0.25">
      <c r="A90" s="131" t="s">
        <v>203</v>
      </c>
      <c r="B90" s="111"/>
      <c r="C90" s="111"/>
      <c r="D90" s="111"/>
      <c r="E90" s="323"/>
      <c r="F90" s="111"/>
      <c r="G90" s="111"/>
    </row>
    <row r="91" spans="1:7" ht="13.5" customHeight="1" x14ac:dyDescent="0.25">
      <c r="A91" s="131" t="s">
        <v>625</v>
      </c>
      <c r="B91" s="111"/>
      <c r="C91" s="111"/>
      <c r="D91" s="111"/>
      <c r="E91" s="323"/>
      <c r="F91" s="111"/>
      <c r="G91" s="111"/>
    </row>
    <row r="92" spans="1:7" ht="13.5" customHeight="1" x14ac:dyDescent="0.25">
      <c r="A92" s="131" t="s">
        <v>204</v>
      </c>
      <c r="B92" s="111"/>
      <c r="C92" s="111"/>
      <c r="D92" s="111"/>
      <c r="E92" s="122">
        <f>E87</f>
        <v>0</v>
      </c>
      <c r="F92" s="111"/>
      <c r="G92" s="111"/>
    </row>
    <row r="94" spans="1:7" x14ac:dyDescent="0.25">
      <c r="A94" s="5"/>
      <c r="B94" s="5"/>
    </row>
    <row r="95" spans="1:7" x14ac:dyDescent="0.25">
      <c r="B95" s="518" t="s">
        <v>1018</v>
      </c>
    </row>
    <row r="96" spans="1:7" x14ac:dyDescent="0.25">
      <c r="A96" s="5"/>
      <c r="B96" s="518"/>
    </row>
    <row r="97" spans="2:2" x14ac:dyDescent="0.25">
      <c r="B97" s="518" t="s">
        <v>1017</v>
      </c>
    </row>
  </sheetData>
  <mergeCells count="8">
    <mergeCell ref="A6:G6"/>
    <mergeCell ref="G9:G10"/>
    <mergeCell ref="A9:A10"/>
    <mergeCell ref="B9:B10"/>
    <mergeCell ref="C9:D9"/>
    <mergeCell ref="E9:E10"/>
    <mergeCell ref="F9:F10"/>
    <mergeCell ref="F8:G8"/>
  </mergeCells>
  <pageMargins left="0.70677083333333335" right="0" top="0.59745370370370399" bottom="0.18" header="0.3" footer="0.16"/>
  <pageSetup paperSize="9" scale="57"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92D050"/>
  </sheetPr>
  <dimension ref="A1:M24"/>
  <sheetViews>
    <sheetView zoomScale="120" zoomScaleNormal="120" workbookViewId="0">
      <selection activeCell="J20" sqref="J20"/>
    </sheetView>
  </sheetViews>
  <sheetFormatPr defaultColWidth="9.109375" defaultRowHeight="13.2" x14ac:dyDescent="0.25"/>
  <cols>
    <col min="1" max="1" width="5.33203125" style="4" customWidth="1"/>
    <col min="2" max="2" width="27.44140625" style="4" customWidth="1"/>
    <col min="3" max="8" width="7" style="4" customWidth="1"/>
    <col min="9" max="9" width="8" style="4" customWidth="1"/>
    <col min="10" max="12" width="16.109375" style="4" customWidth="1"/>
    <col min="13" max="16384" width="9.109375" style="4"/>
  </cols>
  <sheetData>
    <row r="1" spans="1:13" x14ac:dyDescent="0.25">
      <c r="L1" s="141" t="s">
        <v>263</v>
      </c>
    </row>
    <row r="2" spans="1:13" x14ac:dyDescent="0.25">
      <c r="A2" s="673" t="s">
        <v>744</v>
      </c>
      <c r="B2" s="673"/>
      <c r="C2" s="673"/>
      <c r="D2" s="673"/>
      <c r="E2" s="673"/>
      <c r="F2" s="673"/>
      <c r="G2" s="673"/>
      <c r="H2" s="673"/>
      <c r="I2" s="673"/>
      <c r="J2" s="673"/>
      <c r="K2" s="673"/>
      <c r="L2" s="673"/>
    </row>
    <row r="3" spans="1:13" ht="13.8" x14ac:dyDescent="0.25">
      <c r="L3" s="62" t="s">
        <v>221</v>
      </c>
    </row>
    <row r="4" spans="1:13" s="32" customFormat="1" ht="15" customHeight="1" x14ac:dyDescent="0.25">
      <c r="A4" s="647" t="s">
        <v>2</v>
      </c>
      <c r="B4" s="647" t="s">
        <v>83</v>
      </c>
      <c r="C4" s="649" t="s">
        <v>265</v>
      </c>
      <c r="D4" s="650"/>
      <c r="E4" s="650"/>
      <c r="F4" s="650"/>
      <c r="G4" s="650"/>
      <c r="H4" s="650"/>
      <c r="I4" s="651"/>
      <c r="J4" s="647" t="s">
        <v>267</v>
      </c>
      <c r="K4" s="647" t="s">
        <v>266</v>
      </c>
      <c r="L4" s="646" t="s">
        <v>268</v>
      </c>
    </row>
    <row r="5" spans="1:13" s="32" customFormat="1" ht="90.75" customHeight="1" x14ac:dyDescent="0.25">
      <c r="A5" s="648"/>
      <c r="B5" s="648"/>
      <c r="C5" s="53" t="s">
        <v>262</v>
      </c>
      <c r="D5" s="53" t="s">
        <v>264</v>
      </c>
      <c r="E5" s="53"/>
      <c r="F5" s="53"/>
      <c r="G5" s="53"/>
      <c r="H5" s="53" t="s">
        <v>81</v>
      </c>
      <c r="I5" s="53" t="s">
        <v>73</v>
      </c>
      <c r="J5" s="648"/>
      <c r="K5" s="648"/>
      <c r="L5" s="646"/>
    </row>
    <row r="6" spans="1:13" ht="16.5" customHeight="1" x14ac:dyDescent="0.25">
      <c r="A6" s="8">
        <v>1</v>
      </c>
      <c r="B6" s="34" t="s">
        <v>745</v>
      </c>
      <c r="C6" s="34">
        <v>10</v>
      </c>
      <c r="D6" s="34"/>
      <c r="E6" s="34"/>
      <c r="F6" s="34"/>
      <c r="G6" s="34"/>
      <c r="H6" s="34"/>
      <c r="I6" s="46">
        <f t="shared" ref="I6:I12" si="0">SUM(C6:H6)</f>
        <v>10</v>
      </c>
      <c r="J6" s="162">
        <v>65000</v>
      </c>
      <c r="K6" s="149">
        <f>I6*J6</f>
        <v>650000</v>
      </c>
      <c r="L6" s="149">
        <f>K6*12</f>
        <v>7800000</v>
      </c>
    </row>
    <row r="7" spans="1:13" ht="16.5" customHeight="1" x14ac:dyDescent="0.25">
      <c r="A7" s="8">
        <v>2</v>
      </c>
      <c r="B7" s="34" t="s">
        <v>746</v>
      </c>
      <c r="C7" s="34">
        <v>7</v>
      </c>
      <c r="D7" s="34"/>
      <c r="E7" s="34"/>
      <c r="F7" s="34"/>
      <c r="G7" s="34"/>
      <c r="H7" s="34"/>
      <c r="I7" s="46">
        <f t="shared" si="0"/>
        <v>7</v>
      </c>
      <c r="J7" s="162">
        <v>22000</v>
      </c>
      <c r="K7" s="149">
        <f t="shared" ref="K7:K12" si="1">I7*J7</f>
        <v>154000</v>
      </c>
      <c r="L7" s="149">
        <f t="shared" ref="L7:L12" si="2">K7*12</f>
        <v>1848000</v>
      </c>
    </row>
    <row r="8" spans="1:13" ht="16.5" customHeight="1" x14ac:dyDescent="0.25">
      <c r="A8" s="8">
        <v>3</v>
      </c>
      <c r="B8" s="34" t="s">
        <v>747</v>
      </c>
      <c r="C8" s="34">
        <v>20</v>
      </c>
      <c r="D8" s="34"/>
      <c r="E8" s="34"/>
      <c r="F8" s="34"/>
      <c r="G8" s="34"/>
      <c r="H8" s="34"/>
      <c r="I8" s="46">
        <f t="shared" si="0"/>
        <v>20</v>
      </c>
      <c r="J8" s="162">
        <v>800</v>
      </c>
      <c r="K8" s="149">
        <f t="shared" si="1"/>
        <v>16000</v>
      </c>
      <c r="L8" s="149">
        <f t="shared" si="2"/>
        <v>192000</v>
      </c>
    </row>
    <row r="9" spans="1:13" ht="16.5" customHeight="1" x14ac:dyDescent="0.25">
      <c r="A9" s="8">
        <v>4</v>
      </c>
      <c r="B9" s="34" t="s">
        <v>748</v>
      </c>
      <c r="C9" s="34">
        <v>20</v>
      </c>
      <c r="D9" s="34"/>
      <c r="E9" s="34"/>
      <c r="F9" s="34"/>
      <c r="G9" s="34"/>
      <c r="H9" s="34"/>
      <c r="I9" s="46">
        <f t="shared" si="0"/>
        <v>20</v>
      </c>
      <c r="J9" s="162">
        <v>800</v>
      </c>
      <c r="K9" s="149">
        <f t="shared" si="1"/>
        <v>16000</v>
      </c>
      <c r="L9" s="149">
        <f t="shared" si="2"/>
        <v>192000</v>
      </c>
    </row>
    <row r="10" spans="1:13" ht="16.5" customHeight="1" x14ac:dyDescent="0.25">
      <c r="A10" s="163">
        <v>5</v>
      </c>
      <c r="B10" s="339" t="s">
        <v>749</v>
      </c>
      <c r="C10" s="106">
        <v>4</v>
      </c>
      <c r="D10" s="106"/>
      <c r="E10" s="106"/>
      <c r="F10" s="106"/>
      <c r="G10" s="106"/>
      <c r="H10" s="106"/>
      <c r="I10" s="46">
        <f t="shared" si="0"/>
        <v>4</v>
      </c>
      <c r="J10" s="162">
        <v>10000</v>
      </c>
      <c r="K10" s="149">
        <f t="shared" si="1"/>
        <v>40000</v>
      </c>
      <c r="L10" s="149">
        <f t="shared" si="2"/>
        <v>480000</v>
      </c>
    </row>
    <row r="11" spans="1:13" ht="16.5" customHeight="1" x14ac:dyDescent="0.25">
      <c r="A11" s="163">
        <v>6</v>
      </c>
      <c r="B11" s="339" t="s">
        <v>750</v>
      </c>
      <c r="C11" s="106">
        <v>80</v>
      </c>
      <c r="D11" s="106"/>
      <c r="E11" s="106"/>
      <c r="F11" s="106"/>
      <c r="G11" s="106"/>
      <c r="H11" s="106"/>
      <c r="I11" s="66">
        <f t="shared" si="0"/>
        <v>80</v>
      </c>
      <c r="J11" s="162">
        <v>200</v>
      </c>
      <c r="K11" s="149">
        <f t="shared" si="1"/>
        <v>16000</v>
      </c>
      <c r="L11" s="149">
        <f t="shared" si="2"/>
        <v>192000</v>
      </c>
    </row>
    <row r="12" spans="1:13" ht="16.5" customHeight="1" x14ac:dyDescent="0.25">
      <c r="A12" s="163">
        <v>7</v>
      </c>
      <c r="B12" s="339" t="s">
        <v>751</v>
      </c>
      <c r="C12" s="106">
        <v>4</v>
      </c>
      <c r="D12" s="106"/>
      <c r="E12" s="106"/>
      <c r="F12" s="106"/>
      <c r="G12" s="106"/>
      <c r="H12" s="106"/>
      <c r="I12" s="66">
        <f t="shared" si="0"/>
        <v>4</v>
      </c>
      <c r="J12" s="162">
        <v>35000</v>
      </c>
      <c r="K12" s="149">
        <f t="shared" si="1"/>
        <v>140000</v>
      </c>
      <c r="L12" s="149">
        <f t="shared" si="2"/>
        <v>1680000</v>
      </c>
    </row>
    <row r="13" spans="1:13" ht="18.75" customHeight="1" x14ac:dyDescent="0.25">
      <c r="A13" s="670" t="s">
        <v>65</v>
      </c>
      <c r="B13" s="671"/>
      <c r="C13" s="671"/>
      <c r="D13" s="671"/>
      <c r="E13" s="671"/>
      <c r="F13" s="671"/>
      <c r="G13" s="671"/>
      <c r="H13" s="671"/>
      <c r="I13" s="671"/>
      <c r="J13" s="672"/>
      <c r="K13" s="164">
        <f>SUM(K6:K12)</f>
        <v>1032000</v>
      </c>
      <c r="L13" s="165">
        <f>SUM(L6:L12)</f>
        <v>12384000</v>
      </c>
      <c r="M13" s="11"/>
    </row>
    <row r="15" spans="1:13" ht="13.8" x14ac:dyDescent="0.25">
      <c r="I15" s="157"/>
      <c r="J15" s="161"/>
      <c r="K15" s="158" t="s">
        <v>242</v>
      </c>
      <c r="L15" s="159">
        <f>L13/1000</f>
        <v>12384</v>
      </c>
    </row>
    <row r="17" spans="2:8" x14ac:dyDescent="0.25">
      <c r="B17" s="82"/>
    </row>
    <row r="18" spans="2:8" x14ac:dyDescent="0.25">
      <c r="B18" s="82"/>
    </row>
    <row r="19" spans="2:8" x14ac:dyDescent="0.25">
      <c r="B19" s="82"/>
      <c r="D19" s="521"/>
      <c r="E19" s="521" t="s">
        <v>730</v>
      </c>
      <c r="F19" s="521"/>
      <c r="G19" s="521"/>
      <c r="H19" s="521"/>
    </row>
    <row r="20" spans="2:8" x14ac:dyDescent="0.25">
      <c r="D20" s="521"/>
      <c r="E20" s="521" t="s">
        <v>732</v>
      </c>
      <c r="F20" s="521"/>
      <c r="G20" s="521"/>
      <c r="H20" s="521"/>
    </row>
    <row r="21" spans="2:8" x14ac:dyDescent="0.25">
      <c r="D21" s="521"/>
      <c r="E21" s="521"/>
      <c r="F21" s="521"/>
      <c r="G21" s="521"/>
      <c r="H21" s="521"/>
    </row>
    <row r="22" spans="2:8" x14ac:dyDescent="0.25">
      <c r="D22" s="521"/>
      <c r="E22" s="521" t="s">
        <v>731</v>
      </c>
      <c r="F22" s="521"/>
      <c r="G22" s="521"/>
      <c r="H22" s="521"/>
    </row>
    <row r="23" spans="2:8" x14ac:dyDescent="0.25">
      <c r="D23" s="521"/>
      <c r="E23" s="521" t="s">
        <v>733</v>
      </c>
      <c r="F23" s="521"/>
      <c r="G23" s="521"/>
      <c r="H23" s="521"/>
    </row>
    <row r="24" spans="2:8" x14ac:dyDescent="0.25">
      <c r="D24"/>
      <c r="E24"/>
      <c r="F24"/>
      <c r="G24"/>
      <c r="H24"/>
    </row>
  </sheetData>
  <mergeCells count="8">
    <mergeCell ref="A13:J13"/>
    <mergeCell ref="A2:L2"/>
    <mergeCell ref="J4:J5"/>
    <mergeCell ref="L4:L5"/>
    <mergeCell ref="A4:A5"/>
    <mergeCell ref="B4:B5"/>
    <mergeCell ref="C4:I4"/>
    <mergeCell ref="K4:K5"/>
  </mergeCells>
  <phoneticPr fontId="4" type="noConversion"/>
  <pageMargins left="0.54" right="0.25" top="0.54" bottom="0.62" header="0.5" footer="0.5"/>
  <pageSetup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92D050"/>
    <pageSetUpPr fitToPage="1"/>
  </sheetPr>
  <dimension ref="A1:T22"/>
  <sheetViews>
    <sheetView topLeftCell="A4" zoomScalePageLayoutView="70" workbookViewId="0">
      <selection activeCell="A2" sqref="A2:S2"/>
    </sheetView>
  </sheetViews>
  <sheetFormatPr defaultColWidth="9.109375" defaultRowHeight="13.2" x14ac:dyDescent="0.25"/>
  <cols>
    <col min="1" max="1" width="3.44140625" style="35" customWidth="1"/>
    <col min="2" max="2" width="18.109375" style="4" customWidth="1"/>
    <col min="3" max="3" width="12.44140625" style="4" customWidth="1"/>
    <col min="4" max="6" width="11.44140625" style="4" customWidth="1"/>
    <col min="7" max="7" width="7.88671875" style="22" customWidth="1"/>
    <col min="8" max="8" width="6.6640625" style="22" customWidth="1"/>
    <col min="9" max="9" width="5.44140625" style="22" customWidth="1"/>
    <col min="10" max="10" width="7" style="22" customWidth="1"/>
    <col min="11" max="11" width="8.109375" style="22" customWidth="1"/>
    <col min="12" max="12" width="9.5546875" style="22" customWidth="1"/>
    <col min="13" max="14" width="8.109375" style="22" customWidth="1"/>
    <col min="15" max="15" width="12.6640625" style="22" customWidth="1"/>
    <col min="16" max="16" width="11.5546875" style="22" customWidth="1"/>
    <col min="17" max="17" width="17" style="22" customWidth="1"/>
    <col min="18" max="18" width="16" style="22" customWidth="1"/>
    <col min="19" max="19" width="17.44140625" style="4" customWidth="1"/>
    <col min="20" max="16384" width="9.109375" style="4"/>
  </cols>
  <sheetData>
    <row r="1" spans="1:20" ht="12.75" customHeight="1" x14ac:dyDescent="0.25">
      <c r="A1" s="4"/>
      <c r="G1" s="4"/>
      <c r="H1" s="4"/>
      <c r="I1" s="4"/>
      <c r="J1" s="4"/>
      <c r="K1" s="4"/>
      <c r="L1" s="4"/>
      <c r="M1" s="4"/>
      <c r="N1" s="4"/>
      <c r="O1" s="4"/>
      <c r="P1" s="4"/>
      <c r="Q1" s="4"/>
      <c r="R1" s="4"/>
      <c r="S1" s="141" t="s">
        <v>269</v>
      </c>
    </row>
    <row r="2" spans="1:20" ht="15.6" x14ac:dyDescent="0.3">
      <c r="A2" s="674" t="s">
        <v>762</v>
      </c>
      <c r="B2" s="674"/>
      <c r="C2" s="674"/>
      <c r="D2" s="674"/>
      <c r="E2" s="674"/>
      <c r="F2" s="674"/>
      <c r="G2" s="674"/>
      <c r="H2" s="674"/>
      <c r="I2" s="674"/>
      <c r="J2" s="674"/>
      <c r="K2" s="674"/>
      <c r="L2" s="674"/>
      <c r="M2" s="674"/>
      <c r="N2" s="674"/>
      <c r="O2" s="674"/>
      <c r="P2" s="674"/>
      <c r="Q2" s="674"/>
      <c r="R2" s="674"/>
      <c r="S2" s="674"/>
    </row>
    <row r="3" spans="1:20" x14ac:dyDescent="0.25">
      <c r="A3" s="4"/>
      <c r="G3" s="4"/>
      <c r="H3" s="4"/>
      <c r="I3" s="4"/>
      <c r="J3" s="4"/>
      <c r="K3" s="4"/>
      <c r="L3" s="4"/>
      <c r="M3" s="4"/>
      <c r="N3" s="4"/>
      <c r="O3" s="4"/>
      <c r="P3" s="4"/>
      <c r="Q3" s="4"/>
      <c r="R3" s="4"/>
    </row>
    <row r="4" spans="1:20" ht="13.8" x14ac:dyDescent="0.25">
      <c r="A4" s="4"/>
      <c r="G4" s="4"/>
      <c r="H4" s="4"/>
      <c r="I4" s="4"/>
      <c r="J4" s="4"/>
      <c r="K4" s="4"/>
      <c r="L4" s="4"/>
      <c r="M4" s="4"/>
      <c r="N4" s="4"/>
      <c r="O4" s="4"/>
      <c r="P4" s="4"/>
      <c r="Q4" s="4"/>
      <c r="R4" s="4"/>
      <c r="S4" s="62" t="s">
        <v>221</v>
      </c>
    </row>
    <row r="5" spans="1:20" s="40" customFormat="1" ht="25.5" customHeight="1" x14ac:dyDescent="0.25">
      <c r="A5" s="666" t="s">
        <v>14</v>
      </c>
      <c r="B5" s="666" t="s">
        <v>118</v>
      </c>
      <c r="C5" s="666" t="s">
        <v>63</v>
      </c>
      <c r="D5" s="676" t="s">
        <v>117</v>
      </c>
      <c r="E5" s="676" t="s">
        <v>121</v>
      </c>
      <c r="F5" s="676" t="s">
        <v>105</v>
      </c>
      <c r="G5" s="678" t="s">
        <v>106</v>
      </c>
      <c r="H5" s="679"/>
      <c r="I5" s="679"/>
      <c r="J5" s="680"/>
      <c r="K5" s="678" t="s">
        <v>64</v>
      </c>
      <c r="L5" s="679"/>
      <c r="M5" s="679"/>
      <c r="N5" s="680"/>
      <c r="O5" s="676" t="s">
        <v>114</v>
      </c>
      <c r="P5" s="676" t="s">
        <v>76</v>
      </c>
      <c r="Q5" s="666" t="s">
        <v>270</v>
      </c>
      <c r="R5" s="666" t="s">
        <v>271</v>
      </c>
      <c r="S5" s="675" t="s">
        <v>272</v>
      </c>
    </row>
    <row r="6" spans="1:20" s="40" customFormat="1" ht="146.25" customHeight="1" x14ac:dyDescent="0.25">
      <c r="A6" s="666"/>
      <c r="B6" s="666"/>
      <c r="C6" s="666"/>
      <c r="D6" s="677"/>
      <c r="E6" s="677"/>
      <c r="F6" s="677"/>
      <c r="G6" s="67" t="s">
        <v>273</v>
      </c>
      <c r="H6" s="67" t="s">
        <v>456</v>
      </c>
      <c r="I6" s="67" t="s">
        <v>457</v>
      </c>
      <c r="J6" s="67" t="s">
        <v>458</v>
      </c>
      <c r="K6" s="67" t="s">
        <v>273</v>
      </c>
      <c r="L6" s="67" t="s">
        <v>456</v>
      </c>
      <c r="M6" s="67" t="s">
        <v>457</v>
      </c>
      <c r="N6" s="67" t="s">
        <v>458</v>
      </c>
      <c r="O6" s="677"/>
      <c r="P6" s="677"/>
      <c r="Q6" s="666"/>
      <c r="R6" s="666"/>
      <c r="S6" s="675"/>
    </row>
    <row r="7" spans="1:20" s="6" customFormat="1" x14ac:dyDescent="0.25">
      <c r="A7" s="9">
        <v>1</v>
      </c>
      <c r="B7" s="8" t="s">
        <v>752</v>
      </c>
      <c r="C7" s="9" t="s">
        <v>753</v>
      </c>
      <c r="D7" s="9" t="s">
        <v>759</v>
      </c>
      <c r="E7" s="9">
        <v>20</v>
      </c>
      <c r="F7" s="108">
        <f t="shared" ref="F7:F12" si="0">E7/100</f>
        <v>0.2</v>
      </c>
      <c r="G7" s="8">
        <v>30000</v>
      </c>
      <c r="H7" s="8"/>
      <c r="I7" s="9"/>
      <c r="J7" s="9"/>
      <c r="K7" s="45">
        <f t="shared" ref="K7:K12" si="1">F7*G7</f>
        <v>6000</v>
      </c>
      <c r="L7" s="45">
        <f t="shared" ref="L7:L12" si="2">F7*H7</f>
        <v>0</v>
      </c>
      <c r="M7" s="45">
        <f t="shared" ref="M7:M12" si="3">F7*I7</f>
        <v>0</v>
      </c>
      <c r="N7" s="45">
        <f t="shared" ref="N7:N12" si="4">F7*J7</f>
        <v>0</v>
      </c>
      <c r="O7" s="45">
        <f t="shared" ref="O7:O12" si="5">SUM(K7:N7)</f>
        <v>6000</v>
      </c>
      <c r="P7" s="143">
        <v>2500</v>
      </c>
      <c r="Q7" s="145">
        <f t="shared" ref="Q7:Q12" si="6">O7*P7</f>
        <v>15000000</v>
      </c>
      <c r="R7" s="143"/>
      <c r="S7" s="145">
        <f t="shared" ref="S7:S12" si="7">Q7+R7</f>
        <v>15000000</v>
      </c>
      <c r="T7" s="4"/>
    </row>
    <row r="8" spans="1:20" s="6" customFormat="1" x14ac:dyDescent="0.25">
      <c r="A8" s="9">
        <v>2</v>
      </c>
      <c r="B8" s="8" t="s">
        <v>754</v>
      </c>
      <c r="C8" s="9">
        <v>4240</v>
      </c>
      <c r="D8" s="9" t="s">
        <v>759</v>
      </c>
      <c r="E8" s="9">
        <v>20</v>
      </c>
      <c r="F8" s="108">
        <f t="shared" si="0"/>
        <v>0.2</v>
      </c>
      <c r="G8" s="8">
        <v>26500</v>
      </c>
      <c r="H8" s="8"/>
      <c r="I8" s="9"/>
      <c r="J8" s="9"/>
      <c r="K8" s="45">
        <f t="shared" si="1"/>
        <v>5300</v>
      </c>
      <c r="L8" s="45">
        <f t="shared" si="2"/>
        <v>0</v>
      </c>
      <c r="M8" s="45">
        <f t="shared" si="3"/>
        <v>0</v>
      </c>
      <c r="N8" s="45">
        <f t="shared" si="4"/>
        <v>0</v>
      </c>
      <c r="O8" s="45">
        <f t="shared" si="5"/>
        <v>5300</v>
      </c>
      <c r="P8" s="143">
        <v>2500</v>
      </c>
      <c r="Q8" s="145">
        <f t="shared" si="6"/>
        <v>13250000</v>
      </c>
      <c r="R8" s="143"/>
      <c r="S8" s="145">
        <f t="shared" si="7"/>
        <v>13250000</v>
      </c>
      <c r="T8" s="4"/>
    </row>
    <row r="9" spans="1:20" s="6" customFormat="1" x14ac:dyDescent="0.25">
      <c r="A9" s="9">
        <v>3</v>
      </c>
      <c r="B9" s="8" t="s">
        <v>755</v>
      </c>
      <c r="C9" s="9">
        <v>7140</v>
      </c>
      <c r="D9" s="9" t="s">
        <v>760</v>
      </c>
      <c r="E9" s="9">
        <v>20</v>
      </c>
      <c r="F9" s="108">
        <f t="shared" si="0"/>
        <v>0.2</v>
      </c>
      <c r="G9" s="8">
        <v>4500</v>
      </c>
      <c r="H9" s="8"/>
      <c r="I9" s="9"/>
      <c r="J9" s="9"/>
      <c r="K9" s="45">
        <f t="shared" si="1"/>
        <v>900</v>
      </c>
      <c r="L9" s="45">
        <f t="shared" si="2"/>
        <v>0</v>
      </c>
      <c r="M9" s="45">
        <f t="shared" si="3"/>
        <v>0</v>
      </c>
      <c r="N9" s="45">
        <f t="shared" si="4"/>
        <v>0</v>
      </c>
      <c r="O9" s="45">
        <f t="shared" si="5"/>
        <v>900</v>
      </c>
      <c r="P9" s="143">
        <v>3800</v>
      </c>
      <c r="Q9" s="145">
        <f t="shared" si="6"/>
        <v>3420000</v>
      </c>
      <c r="R9" s="143"/>
      <c r="S9" s="145">
        <f t="shared" si="7"/>
        <v>3420000</v>
      </c>
      <c r="T9" s="4"/>
    </row>
    <row r="10" spans="1:20" s="6" customFormat="1" x14ac:dyDescent="0.25">
      <c r="A10" s="9">
        <v>4</v>
      </c>
      <c r="B10" s="8" t="s">
        <v>756</v>
      </c>
      <c r="C10" s="368" t="s">
        <v>758</v>
      </c>
      <c r="D10" s="9" t="s">
        <v>761</v>
      </c>
      <c r="E10" s="9">
        <v>23</v>
      </c>
      <c r="F10" s="108">
        <f t="shared" si="0"/>
        <v>0.23</v>
      </c>
      <c r="G10" s="8">
        <v>32000</v>
      </c>
      <c r="H10" s="8"/>
      <c r="I10" s="9"/>
      <c r="J10" s="9"/>
      <c r="K10" s="45">
        <f t="shared" si="1"/>
        <v>7360</v>
      </c>
      <c r="L10" s="45">
        <f t="shared" si="2"/>
        <v>0</v>
      </c>
      <c r="M10" s="45">
        <f t="shared" si="3"/>
        <v>0</v>
      </c>
      <c r="N10" s="45">
        <f t="shared" si="4"/>
        <v>0</v>
      </c>
      <c r="O10" s="45">
        <f t="shared" si="5"/>
        <v>7360</v>
      </c>
      <c r="P10" s="143">
        <v>2600</v>
      </c>
      <c r="Q10" s="145">
        <f t="shared" si="6"/>
        <v>19136000</v>
      </c>
      <c r="R10" s="143"/>
      <c r="S10" s="145">
        <f t="shared" si="7"/>
        <v>19136000</v>
      </c>
      <c r="T10" s="4"/>
    </row>
    <row r="11" spans="1:20" s="6" customFormat="1" x14ac:dyDescent="0.25">
      <c r="A11" s="9">
        <v>5</v>
      </c>
      <c r="B11" s="8" t="s">
        <v>757</v>
      </c>
      <c r="C11" s="9">
        <v>2120</v>
      </c>
      <c r="D11" s="9" t="s">
        <v>761</v>
      </c>
      <c r="E11" s="9">
        <v>23</v>
      </c>
      <c r="F11" s="108">
        <f t="shared" si="0"/>
        <v>0.23</v>
      </c>
      <c r="G11" s="8">
        <v>32000</v>
      </c>
      <c r="H11" s="8"/>
      <c r="I11" s="9"/>
      <c r="J11" s="9"/>
      <c r="K11" s="45">
        <f t="shared" si="1"/>
        <v>7360</v>
      </c>
      <c r="L11" s="45">
        <f t="shared" si="2"/>
        <v>0</v>
      </c>
      <c r="M11" s="45">
        <f t="shared" si="3"/>
        <v>0</v>
      </c>
      <c r="N11" s="45">
        <f t="shared" si="4"/>
        <v>0</v>
      </c>
      <c r="O11" s="45">
        <f t="shared" si="5"/>
        <v>7360</v>
      </c>
      <c r="P11" s="143">
        <v>2600</v>
      </c>
      <c r="Q11" s="145">
        <f t="shared" si="6"/>
        <v>19136000</v>
      </c>
      <c r="R11" s="143"/>
      <c r="S11" s="145">
        <f t="shared" si="7"/>
        <v>19136000</v>
      </c>
      <c r="T11" s="4"/>
    </row>
    <row r="12" spans="1:20" s="6" customFormat="1" x14ac:dyDescent="0.25">
      <c r="A12" s="9">
        <v>6</v>
      </c>
      <c r="B12" s="8"/>
      <c r="C12" s="9"/>
      <c r="D12" s="9"/>
      <c r="E12" s="9"/>
      <c r="F12" s="108">
        <f t="shared" si="0"/>
        <v>0</v>
      </c>
      <c r="G12" s="8"/>
      <c r="H12" s="8"/>
      <c r="I12" s="9"/>
      <c r="J12" s="9"/>
      <c r="K12" s="45">
        <f t="shared" si="1"/>
        <v>0</v>
      </c>
      <c r="L12" s="45">
        <f t="shared" si="2"/>
        <v>0</v>
      </c>
      <c r="M12" s="45">
        <f t="shared" si="3"/>
        <v>0</v>
      </c>
      <c r="N12" s="45">
        <f t="shared" si="4"/>
        <v>0</v>
      </c>
      <c r="O12" s="45">
        <f t="shared" si="5"/>
        <v>0</v>
      </c>
      <c r="P12" s="143"/>
      <c r="Q12" s="145">
        <f t="shared" si="6"/>
        <v>0</v>
      </c>
      <c r="R12" s="143"/>
      <c r="S12" s="145">
        <f t="shared" si="7"/>
        <v>0</v>
      </c>
      <c r="T12" s="4"/>
    </row>
    <row r="13" spans="1:20" s="6" customFormat="1" x14ac:dyDescent="0.25">
      <c r="A13" s="193"/>
      <c r="B13" s="194" t="s">
        <v>27</v>
      </c>
      <c r="C13" s="166"/>
      <c r="D13" s="166"/>
      <c r="E13" s="166"/>
      <c r="F13" s="166"/>
      <c r="G13" s="166">
        <f t="shared" ref="G13:O13" si="8">SUM(G7:G12)</f>
        <v>125000</v>
      </c>
      <c r="H13" s="166">
        <f t="shared" si="8"/>
        <v>0</v>
      </c>
      <c r="I13" s="166">
        <f t="shared" si="8"/>
        <v>0</v>
      </c>
      <c r="J13" s="166">
        <f t="shared" si="8"/>
        <v>0</v>
      </c>
      <c r="K13" s="166">
        <f t="shared" si="8"/>
        <v>26920</v>
      </c>
      <c r="L13" s="166">
        <f t="shared" si="8"/>
        <v>0</v>
      </c>
      <c r="M13" s="166">
        <f t="shared" si="8"/>
        <v>0</v>
      </c>
      <c r="N13" s="166">
        <f t="shared" si="8"/>
        <v>0</v>
      </c>
      <c r="O13" s="166">
        <f t="shared" si="8"/>
        <v>26920</v>
      </c>
      <c r="P13" s="152"/>
      <c r="Q13" s="152">
        <f>SUM(Q7:Q12)</f>
        <v>69942000</v>
      </c>
      <c r="R13" s="152">
        <f>SUM(R7:R12)</f>
        <v>0</v>
      </c>
      <c r="S13" s="152">
        <f>SUM(S7:S12)</f>
        <v>69942000</v>
      </c>
    </row>
    <row r="14" spans="1:20" x14ac:dyDescent="0.25">
      <c r="A14" s="4"/>
      <c r="G14" s="4"/>
      <c r="H14" s="4"/>
      <c r="I14" s="4"/>
      <c r="J14" s="4"/>
      <c r="K14" s="4"/>
      <c r="L14" s="4"/>
      <c r="M14" s="4"/>
      <c r="N14" s="4"/>
      <c r="O14" s="4"/>
      <c r="P14" s="4"/>
      <c r="Q14" s="4"/>
      <c r="R14" s="4"/>
    </row>
    <row r="15" spans="1:20" ht="17.25" customHeight="1" x14ac:dyDescent="0.25">
      <c r="A15" s="4"/>
      <c r="G15" s="4"/>
      <c r="H15" s="4"/>
      <c r="I15" s="4"/>
      <c r="J15" s="4"/>
      <c r="K15" s="4"/>
      <c r="L15" s="4"/>
      <c r="M15" s="4"/>
      <c r="N15" s="4"/>
      <c r="O15" s="4"/>
      <c r="P15" s="4"/>
      <c r="Q15" s="157"/>
      <c r="R15" s="158" t="s">
        <v>242</v>
      </c>
      <c r="S15" s="159">
        <f>S13/1000</f>
        <v>69942</v>
      </c>
    </row>
    <row r="16" spans="1:20" x14ac:dyDescent="0.25">
      <c r="D16" s="82"/>
    </row>
    <row r="17" spans="4:10" x14ac:dyDescent="0.25">
      <c r="D17" s="82"/>
      <c r="F17" s="521"/>
      <c r="G17" s="521" t="s">
        <v>730</v>
      </c>
      <c r="H17" s="521"/>
      <c r="I17" s="521"/>
      <c r="J17" s="521"/>
    </row>
    <row r="18" spans="4:10" x14ac:dyDescent="0.25">
      <c r="F18" s="521"/>
      <c r="G18" s="521" t="s">
        <v>732</v>
      </c>
      <c r="H18" s="521"/>
      <c r="I18" s="521"/>
      <c r="J18" s="521"/>
    </row>
    <row r="19" spans="4:10" x14ac:dyDescent="0.25">
      <c r="F19" s="521"/>
      <c r="G19" s="521"/>
      <c r="H19" s="521"/>
      <c r="I19" s="521"/>
      <c r="J19" s="521"/>
    </row>
    <row r="20" spans="4:10" x14ac:dyDescent="0.25">
      <c r="F20" s="521"/>
      <c r="G20" s="521" t="s">
        <v>731</v>
      </c>
      <c r="H20" s="521"/>
      <c r="I20" s="521"/>
      <c r="J20" s="521"/>
    </row>
    <row r="21" spans="4:10" x14ac:dyDescent="0.25">
      <c r="F21" s="521"/>
      <c r="G21" s="521" t="s">
        <v>733</v>
      </c>
      <c r="H21" s="521"/>
      <c r="I21" s="521"/>
      <c r="J21" s="521"/>
    </row>
    <row r="22" spans="4:10" x14ac:dyDescent="0.25">
      <c r="F22"/>
      <c r="G22"/>
      <c r="H22"/>
      <c r="I22"/>
      <c r="J22"/>
    </row>
  </sheetData>
  <mergeCells count="14">
    <mergeCell ref="A2:S2"/>
    <mergeCell ref="S5:S6"/>
    <mergeCell ref="A5:A6"/>
    <mergeCell ref="B5:B6"/>
    <mergeCell ref="C5:C6"/>
    <mergeCell ref="R5:R6"/>
    <mergeCell ref="D5:D6"/>
    <mergeCell ref="E5:E6"/>
    <mergeCell ref="G5:J5"/>
    <mergeCell ref="F5:F6"/>
    <mergeCell ref="K5:N5"/>
    <mergeCell ref="P5:P6"/>
    <mergeCell ref="O5:O6"/>
    <mergeCell ref="Q5:Q6"/>
  </mergeCells>
  <phoneticPr fontId="4" type="noConversion"/>
  <pageMargins left="0.3482142857142857" right="0" top="0.97" bottom="0.42" header="0.5" footer="0.18"/>
  <pageSetup paperSize="9" scale="71"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92D050"/>
    <pageSetUpPr fitToPage="1"/>
  </sheetPr>
  <dimension ref="A1:M28"/>
  <sheetViews>
    <sheetView workbookViewId="0">
      <selection activeCell="F25" sqref="F25"/>
    </sheetView>
  </sheetViews>
  <sheetFormatPr defaultColWidth="9.109375" defaultRowHeight="13.2" x14ac:dyDescent="0.25"/>
  <cols>
    <col min="1" max="1" width="3.44140625" style="32" customWidth="1"/>
    <col min="2" max="2" width="51.109375" style="6" customWidth="1"/>
    <col min="3" max="3" width="12.109375" style="6" customWidth="1"/>
    <col min="4" max="4" width="11.44140625" style="6" customWidth="1"/>
    <col min="5" max="6" width="11" style="6" customWidth="1"/>
    <col min="7" max="9" width="10.44140625" style="6" customWidth="1"/>
    <col min="10" max="10" width="13.88671875" style="6" customWidth="1"/>
    <col min="11" max="11" width="16.109375" style="6" customWidth="1"/>
    <col min="12" max="16384" width="9.109375" style="6"/>
  </cols>
  <sheetData>
    <row r="1" spans="1:13" ht="19.5" customHeight="1" x14ac:dyDescent="0.25">
      <c r="A1" s="12"/>
      <c r="B1" s="36"/>
      <c r="C1" s="36"/>
      <c r="D1" s="36"/>
      <c r="E1" s="36"/>
      <c r="F1" s="36"/>
      <c r="G1" s="36"/>
      <c r="H1" s="36"/>
      <c r="I1" s="36"/>
      <c r="K1" s="141" t="s">
        <v>274</v>
      </c>
      <c r="L1" s="36"/>
      <c r="M1" s="36"/>
    </row>
    <row r="2" spans="1:13" ht="13.8" x14ac:dyDescent="0.25">
      <c r="A2" s="12"/>
      <c r="B2" s="36"/>
      <c r="C2" s="36"/>
      <c r="D2" s="36"/>
      <c r="E2" s="36"/>
      <c r="F2" s="36"/>
      <c r="G2" s="36"/>
      <c r="H2" s="36"/>
      <c r="I2" s="36"/>
      <c r="K2" s="141"/>
      <c r="L2" s="36"/>
      <c r="M2" s="36"/>
    </row>
    <row r="3" spans="1:13" ht="13.8" x14ac:dyDescent="0.25">
      <c r="A3" s="624" t="s">
        <v>763</v>
      </c>
      <c r="B3" s="624"/>
      <c r="C3" s="624"/>
      <c r="D3" s="624"/>
      <c r="E3" s="624"/>
      <c r="F3" s="624"/>
      <c r="G3" s="624"/>
      <c r="H3" s="624"/>
      <c r="I3" s="624"/>
      <c r="J3" s="624"/>
      <c r="K3" s="36"/>
      <c r="L3" s="36"/>
      <c r="M3" s="36"/>
    </row>
    <row r="4" spans="1:13" ht="19.5" customHeight="1" x14ac:dyDescent="0.25">
      <c r="A4" s="12"/>
      <c r="B4" s="36"/>
      <c r="C4" s="36"/>
      <c r="D4" s="36"/>
      <c r="E4" s="36"/>
      <c r="F4" s="36"/>
      <c r="G4" s="36"/>
      <c r="H4" s="36"/>
      <c r="I4" s="36"/>
      <c r="K4" s="62" t="s">
        <v>221</v>
      </c>
      <c r="L4" s="36"/>
      <c r="M4" s="36"/>
    </row>
    <row r="5" spans="1:13" ht="19.5" customHeight="1" x14ac:dyDescent="0.25">
      <c r="A5" s="683"/>
      <c r="B5" s="681" t="s">
        <v>60</v>
      </c>
      <c r="C5" s="676" t="s">
        <v>276</v>
      </c>
      <c r="D5" s="685" t="s">
        <v>277</v>
      </c>
      <c r="E5" s="686"/>
      <c r="F5" s="686"/>
      <c r="G5" s="686"/>
      <c r="H5" s="686"/>
      <c r="I5" s="687"/>
      <c r="J5" s="681" t="s">
        <v>266</v>
      </c>
      <c r="K5" s="681" t="s">
        <v>268</v>
      </c>
      <c r="L5" s="36"/>
      <c r="M5" s="36"/>
    </row>
    <row r="6" spans="1:13" s="41" customFormat="1" ht="28.5" customHeight="1" x14ac:dyDescent="0.25">
      <c r="A6" s="684"/>
      <c r="B6" s="682"/>
      <c r="C6" s="677"/>
      <c r="D6" s="79" t="s">
        <v>764</v>
      </c>
      <c r="E6" s="78"/>
      <c r="F6" s="78"/>
      <c r="G6" s="78"/>
      <c r="H6" s="78"/>
      <c r="I6" s="78"/>
      <c r="J6" s="682"/>
      <c r="K6" s="682"/>
      <c r="L6" s="39"/>
      <c r="M6" s="39"/>
    </row>
    <row r="7" spans="1:13" s="41" customFormat="1" ht="13.8" x14ac:dyDescent="0.25">
      <c r="A7" s="31">
        <v>1</v>
      </c>
      <c r="B7" s="51" t="s">
        <v>62</v>
      </c>
      <c r="C7" s="109">
        <v>1</v>
      </c>
      <c r="D7" s="109"/>
      <c r="E7" s="110"/>
      <c r="F7" s="110"/>
      <c r="G7" s="110"/>
      <c r="H7" s="110"/>
      <c r="I7" s="110"/>
      <c r="J7" s="56">
        <f>SUM(C7:I7)</f>
        <v>1</v>
      </c>
      <c r="K7" s="56">
        <f>J7</f>
        <v>1</v>
      </c>
      <c r="L7" s="39"/>
      <c r="M7" s="39"/>
    </row>
    <row r="8" spans="1:13" ht="13.8" x14ac:dyDescent="0.25">
      <c r="A8" s="31">
        <v>2</v>
      </c>
      <c r="B8" s="34" t="s">
        <v>275</v>
      </c>
      <c r="C8" s="167">
        <v>10045</v>
      </c>
      <c r="D8" s="167"/>
      <c r="E8" s="167"/>
      <c r="F8" s="167"/>
      <c r="G8" s="167"/>
      <c r="H8" s="167"/>
      <c r="I8" s="167"/>
      <c r="J8" s="275"/>
      <c r="K8" s="275"/>
      <c r="L8" s="36"/>
      <c r="M8" s="36"/>
    </row>
    <row r="9" spans="1:13" ht="13.8" x14ac:dyDescent="0.25">
      <c r="A9" s="31">
        <v>3</v>
      </c>
      <c r="B9" s="34" t="s">
        <v>452</v>
      </c>
      <c r="C9" s="155">
        <f>C7*C8</f>
        <v>10045</v>
      </c>
      <c r="D9" s="155">
        <f t="shared" ref="D9:I9" si="0">D7*D8</f>
        <v>0</v>
      </c>
      <c r="E9" s="155">
        <f t="shared" si="0"/>
        <v>0</v>
      </c>
      <c r="F9" s="155">
        <f t="shared" si="0"/>
        <v>0</v>
      </c>
      <c r="G9" s="155">
        <f t="shared" si="0"/>
        <v>0</v>
      </c>
      <c r="H9" s="155">
        <f t="shared" si="0"/>
        <v>0</v>
      </c>
      <c r="I9" s="155">
        <f t="shared" si="0"/>
        <v>0</v>
      </c>
      <c r="J9" s="276">
        <f>SUM(C9:I9)</f>
        <v>10045</v>
      </c>
      <c r="K9" s="276">
        <f>J9*12</f>
        <v>120540</v>
      </c>
      <c r="L9" s="36"/>
      <c r="M9" s="36"/>
    </row>
    <row r="10" spans="1:13" ht="13.8" x14ac:dyDescent="0.25">
      <c r="A10" s="31">
        <v>4</v>
      </c>
      <c r="B10" s="34" t="s">
        <v>79</v>
      </c>
      <c r="C10" s="34">
        <v>14</v>
      </c>
      <c r="D10" s="34"/>
      <c r="E10" s="34"/>
      <c r="F10" s="34"/>
      <c r="G10" s="34"/>
      <c r="H10" s="34"/>
      <c r="I10" s="34"/>
      <c r="J10" s="276">
        <f>SUM(C10:I10)</f>
        <v>14</v>
      </c>
      <c r="K10" s="276">
        <f>J10</f>
        <v>14</v>
      </c>
      <c r="L10" s="36"/>
      <c r="M10" s="36"/>
    </row>
    <row r="11" spans="1:13" ht="13.8" x14ac:dyDescent="0.25">
      <c r="A11" s="31">
        <v>5</v>
      </c>
      <c r="B11" s="34" t="s">
        <v>278</v>
      </c>
      <c r="C11" s="150"/>
      <c r="D11" s="150"/>
      <c r="E11" s="150"/>
      <c r="F11" s="150"/>
      <c r="G11" s="150"/>
      <c r="H11" s="150"/>
      <c r="I11" s="150"/>
      <c r="J11" s="275"/>
      <c r="K11" s="275"/>
      <c r="L11" s="36"/>
      <c r="M11" s="36"/>
    </row>
    <row r="12" spans="1:13" ht="13.8" x14ac:dyDescent="0.25">
      <c r="A12" s="31">
        <v>6</v>
      </c>
      <c r="B12" s="34" t="s">
        <v>449</v>
      </c>
      <c r="C12" s="155">
        <v>70000</v>
      </c>
      <c r="D12" s="155">
        <v>70000</v>
      </c>
      <c r="E12" s="155">
        <f t="shared" ref="E12:I12" si="1">E10*E11</f>
        <v>0</v>
      </c>
      <c r="F12" s="155">
        <f t="shared" si="1"/>
        <v>0</v>
      </c>
      <c r="G12" s="155">
        <f t="shared" si="1"/>
        <v>0</v>
      </c>
      <c r="H12" s="155">
        <f t="shared" si="1"/>
        <v>0</v>
      </c>
      <c r="I12" s="155">
        <f t="shared" si="1"/>
        <v>0</v>
      </c>
      <c r="J12" s="276">
        <f t="shared" ref="J12:J17" si="2">SUM(C12:I12)</f>
        <v>140000</v>
      </c>
      <c r="K12" s="276">
        <f t="shared" ref="K12:K17" si="3">J12*12</f>
        <v>1680000</v>
      </c>
      <c r="L12" s="36"/>
      <c r="M12" s="36"/>
    </row>
    <row r="13" spans="1:13" ht="13.8" x14ac:dyDescent="0.25">
      <c r="A13" s="31">
        <v>7</v>
      </c>
      <c r="B13" s="34" t="s">
        <v>450</v>
      </c>
      <c r="C13" s="155">
        <f>C9+C12</f>
        <v>80045</v>
      </c>
      <c r="D13" s="155">
        <f t="shared" ref="D13:I13" si="4">D9+D12</f>
        <v>70000</v>
      </c>
      <c r="E13" s="155">
        <f t="shared" si="4"/>
        <v>0</v>
      </c>
      <c r="F13" s="155">
        <f t="shared" si="4"/>
        <v>0</v>
      </c>
      <c r="G13" s="155">
        <f t="shared" si="4"/>
        <v>0</v>
      </c>
      <c r="H13" s="155">
        <f t="shared" si="4"/>
        <v>0</v>
      </c>
      <c r="I13" s="155">
        <f t="shared" si="4"/>
        <v>0</v>
      </c>
      <c r="J13" s="276">
        <f t="shared" si="2"/>
        <v>150045</v>
      </c>
      <c r="K13" s="276">
        <f t="shared" si="3"/>
        <v>1800540</v>
      </c>
      <c r="L13" s="36"/>
      <c r="M13" s="36"/>
    </row>
    <row r="14" spans="1:13" ht="13.8" x14ac:dyDescent="0.25">
      <c r="A14" s="31">
        <v>8</v>
      </c>
      <c r="B14" s="34" t="s">
        <v>61</v>
      </c>
      <c r="C14" s="155">
        <f>C13*0.1</f>
        <v>8004.5</v>
      </c>
      <c r="D14" s="155">
        <f t="shared" ref="D14:I14" si="5">D13*0.1</f>
        <v>7000</v>
      </c>
      <c r="E14" s="155">
        <f t="shared" si="5"/>
        <v>0</v>
      </c>
      <c r="F14" s="155">
        <f t="shared" si="5"/>
        <v>0</v>
      </c>
      <c r="G14" s="155">
        <f t="shared" si="5"/>
        <v>0</v>
      </c>
      <c r="H14" s="155">
        <f>H13*0.1</f>
        <v>0</v>
      </c>
      <c r="I14" s="155">
        <f t="shared" si="5"/>
        <v>0</v>
      </c>
      <c r="J14" s="276">
        <f t="shared" si="2"/>
        <v>15004.5</v>
      </c>
      <c r="K14" s="276">
        <f t="shared" si="3"/>
        <v>180054</v>
      </c>
      <c r="L14" s="36"/>
      <c r="M14" s="36"/>
    </row>
    <row r="15" spans="1:13" ht="13.8" x14ac:dyDescent="0.25">
      <c r="A15" s="31">
        <v>9</v>
      </c>
      <c r="B15" s="34" t="s">
        <v>453</v>
      </c>
      <c r="C15" s="155">
        <f>C13+C14</f>
        <v>88049.5</v>
      </c>
      <c r="D15" s="155">
        <f t="shared" ref="D15:I15" si="6">D13+D14</f>
        <v>77000</v>
      </c>
      <c r="E15" s="155">
        <f t="shared" si="6"/>
        <v>0</v>
      </c>
      <c r="F15" s="155">
        <f t="shared" si="6"/>
        <v>0</v>
      </c>
      <c r="G15" s="155">
        <f t="shared" si="6"/>
        <v>0</v>
      </c>
      <c r="H15" s="155">
        <f t="shared" si="6"/>
        <v>0</v>
      </c>
      <c r="I15" s="155">
        <f t="shared" si="6"/>
        <v>0</v>
      </c>
      <c r="J15" s="276">
        <f t="shared" si="2"/>
        <v>165049.5</v>
      </c>
      <c r="K15" s="276">
        <f t="shared" si="3"/>
        <v>1980594</v>
      </c>
      <c r="L15" s="36"/>
      <c r="M15" s="36"/>
    </row>
    <row r="16" spans="1:13" ht="13.8" x14ac:dyDescent="0.25">
      <c r="A16" s="31">
        <v>10</v>
      </c>
      <c r="B16" s="34" t="s">
        <v>451</v>
      </c>
      <c r="C16" s="150">
        <v>60000</v>
      </c>
      <c r="D16" s="150"/>
      <c r="E16" s="150"/>
      <c r="F16" s="150"/>
      <c r="G16" s="150"/>
      <c r="H16" s="150"/>
      <c r="I16" s="150"/>
      <c r="J16" s="276">
        <f t="shared" si="2"/>
        <v>60000</v>
      </c>
      <c r="K16" s="276">
        <f t="shared" si="3"/>
        <v>720000</v>
      </c>
      <c r="L16" s="36"/>
      <c r="M16" s="36"/>
    </row>
    <row r="17" spans="1:13" ht="13.8" x14ac:dyDescent="0.25">
      <c r="A17" s="31">
        <v>10</v>
      </c>
      <c r="B17" s="37"/>
      <c r="C17" s="150"/>
      <c r="D17" s="150">
        <v>0</v>
      </c>
      <c r="E17" s="150"/>
      <c r="F17" s="150"/>
      <c r="G17" s="150"/>
      <c r="H17" s="150"/>
      <c r="I17" s="150"/>
      <c r="J17" s="276">
        <f t="shared" si="2"/>
        <v>0</v>
      </c>
      <c r="K17" s="276">
        <f t="shared" si="3"/>
        <v>0</v>
      </c>
      <c r="L17" s="36"/>
      <c r="M17" s="36"/>
    </row>
    <row r="18" spans="1:13" s="40" customFormat="1" ht="13.8" x14ac:dyDescent="0.25">
      <c r="A18" s="166"/>
      <c r="B18" s="166" t="s">
        <v>13</v>
      </c>
      <c r="C18" s="152">
        <f>C15+C16+C17</f>
        <v>148049.5</v>
      </c>
      <c r="D18" s="152">
        <f t="shared" ref="D18:I18" si="7">D15+D16+D17</f>
        <v>77000</v>
      </c>
      <c r="E18" s="152">
        <f t="shared" si="7"/>
        <v>0</v>
      </c>
      <c r="F18" s="152">
        <f t="shared" si="7"/>
        <v>0</v>
      </c>
      <c r="G18" s="152">
        <f t="shared" si="7"/>
        <v>0</v>
      </c>
      <c r="H18" s="152">
        <f t="shared" si="7"/>
        <v>0</v>
      </c>
      <c r="I18" s="152">
        <f t="shared" si="7"/>
        <v>0</v>
      </c>
      <c r="J18" s="152">
        <f>J15+J16+J17</f>
        <v>225049.5</v>
      </c>
      <c r="K18" s="152">
        <f>K15+K16+K17</f>
        <v>2700594</v>
      </c>
      <c r="L18" s="52"/>
      <c r="M18" s="52"/>
    </row>
    <row r="19" spans="1:13" ht="19.5" customHeight="1" x14ac:dyDescent="0.25">
      <c r="A19" s="42"/>
      <c r="B19" s="36"/>
      <c r="C19" s="36"/>
      <c r="D19" s="36"/>
      <c r="E19" s="36"/>
      <c r="F19" s="36"/>
      <c r="G19" s="36"/>
      <c r="H19" s="36"/>
      <c r="I19" s="36"/>
      <c r="J19" s="36"/>
      <c r="K19" s="36"/>
      <c r="L19" s="36"/>
      <c r="M19" s="36"/>
    </row>
    <row r="20" spans="1:13" ht="13.8" x14ac:dyDescent="0.25">
      <c r="I20" s="157"/>
      <c r="J20" s="158" t="s">
        <v>242</v>
      </c>
      <c r="K20" s="159">
        <f>K18/1000</f>
        <v>2700.5940000000001</v>
      </c>
    </row>
    <row r="21" spans="1:13" x14ac:dyDescent="0.2">
      <c r="B21" s="82"/>
    </row>
    <row r="22" spans="1:13" x14ac:dyDescent="0.2">
      <c r="B22" s="82"/>
    </row>
    <row r="23" spans="1:13" x14ac:dyDescent="0.2">
      <c r="B23" s="82"/>
      <c r="C23" s="521"/>
      <c r="D23" s="521" t="s">
        <v>730</v>
      </c>
      <c r="E23" s="521"/>
      <c r="F23" s="521"/>
      <c r="G23" s="521"/>
    </row>
    <row r="24" spans="1:13" x14ac:dyDescent="0.2">
      <c r="C24" s="521"/>
      <c r="D24" s="521" t="s">
        <v>732</v>
      </c>
      <c r="E24" s="521"/>
      <c r="F24" s="521"/>
      <c r="G24" s="521"/>
    </row>
    <row r="25" spans="1:13" x14ac:dyDescent="0.2">
      <c r="C25" s="521"/>
      <c r="D25" s="521"/>
      <c r="E25" s="521"/>
      <c r="F25" s="521"/>
      <c r="G25" s="521"/>
    </row>
    <row r="26" spans="1:13" x14ac:dyDescent="0.2">
      <c r="C26" s="521"/>
      <c r="D26" s="521" t="s">
        <v>731</v>
      </c>
      <c r="E26" s="521"/>
      <c r="F26" s="521"/>
      <c r="G26" s="521"/>
    </row>
    <row r="27" spans="1:13" x14ac:dyDescent="0.2">
      <c r="C27" s="521"/>
      <c r="D27" s="521" t="s">
        <v>733</v>
      </c>
      <c r="E27" s="521"/>
      <c r="F27" s="521"/>
      <c r="G27" s="521"/>
    </row>
    <row r="28" spans="1:13" x14ac:dyDescent="0.25">
      <c r="C28"/>
      <c r="D28"/>
      <c r="E28"/>
      <c r="F28"/>
      <c r="G28"/>
    </row>
  </sheetData>
  <mergeCells count="7">
    <mergeCell ref="K5:K6"/>
    <mergeCell ref="B5:B6"/>
    <mergeCell ref="A5:A6"/>
    <mergeCell ref="A3:J3"/>
    <mergeCell ref="J5:J6"/>
    <mergeCell ref="D5:I5"/>
    <mergeCell ref="C5:C6"/>
  </mergeCells>
  <phoneticPr fontId="4" type="noConversion"/>
  <pageMargins left="0.64" right="0.27" top="0.67" bottom="0.31" header="0.18" footer="0.26"/>
  <pageSetup paperSize="9" scale="86"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E16"/>
  <sheetViews>
    <sheetView topLeftCell="A7" zoomScale="150" zoomScaleNormal="150" workbookViewId="0">
      <selection activeCell="C12" sqref="C12"/>
    </sheetView>
  </sheetViews>
  <sheetFormatPr defaultRowHeight="13.2" x14ac:dyDescent="0.25"/>
  <cols>
    <col min="1" max="1" width="5" customWidth="1"/>
    <col min="2" max="2" width="51.44140625" customWidth="1"/>
    <col min="3" max="3" width="16.6640625" customWidth="1"/>
    <col min="4" max="4" width="18.109375" customWidth="1"/>
  </cols>
  <sheetData>
    <row r="1" spans="1:5" x14ac:dyDescent="0.25">
      <c r="D1" s="141" t="s">
        <v>282</v>
      </c>
    </row>
    <row r="2" spans="1:5" ht="37.5" customHeight="1" x14ac:dyDescent="0.25">
      <c r="A2" s="643" t="s">
        <v>765</v>
      </c>
      <c r="B2" s="643"/>
      <c r="C2" s="643"/>
      <c r="D2" s="643"/>
    </row>
    <row r="4" spans="1:5" ht="12.75" customHeight="1" x14ac:dyDescent="0.25">
      <c r="D4" s="62" t="s">
        <v>221</v>
      </c>
    </row>
    <row r="5" spans="1:5" ht="30" customHeight="1" x14ac:dyDescent="0.25">
      <c r="A5" s="18" t="s">
        <v>2</v>
      </c>
      <c r="B5" s="18" t="s">
        <v>165</v>
      </c>
      <c r="C5" s="18" t="s">
        <v>280</v>
      </c>
      <c r="D5" s="18" t="s">
        <v>281</v>
      </c>
    </row>
    <row r="6" spans="1:5" x14ac:dyDescent="0.25">
      <c r="A6" s="89">
        <v>1</v>
      </c>
      <c r="B6" s="91" t="s">
        <v>535</v>
      </c>
      <c r="C6" s="92">
        <v>20000</v>
      </c>
      <c r="D6" s="112">
        <f>C6*12</f>
        <v>240000</v>
      </c>
    </row>
    <row r="7" spans="1:5" x14ac:dyDescent="0.25">
      <c r="A7" s="688" t="s">
        <v>58</v>
      </c>
      <c r="B7" s="689"/>
      <c r="C7" s="173">
        <f>SUM(C6:C6)</f>
        <v>20000</v>
      </c>
      <c r="D7" s="173">
        <f>SUM(D6:D6)</f>
        <v>240000</v>
      </c>
    </row>
    <row r="9" spans="1:5" ht="13.8" x14ac:dyDescent="0.25">
      <c r="B9" s="130"/>
      <c r="C9" s="172" t="s">
        <v>242</v>
      </c>
      <c r="D9" s="159">
        <f>D7/1000</f>
        <v>240</v>
      </c>
    </row>
    <row r="10" spans="1:5" ht="13.8" x14ac:dyDescent="0.25">
      <c r="B10" s="4"/>
      <c r="C10" s="62"/>
      <c r="D10" s="174"/>
    </row>
    <row r="11" spans="1:5" ht="13.8" x14ac:dyDescent="0.25">
      <c r="B11" s="4"/>
      <c r="C11" s="62"/>
      <c r="D11" s="174"/>
    </row>
    <row r="12" spans="1:5" x14ac:dyDescent="0.25">
      <c r="A12" s="521" t="s">
        <v>0</v>
      </c>
      <c r="B12" s="521" t="s">
        <v>767</v>
      </c>
      <c r="C12" s="521"/>
      <c r="D12" s="521"/>
      <c r="E12" s="521"/>
    </row>
    <row r="13" spans="1:5" x14ac:dyDescent="0.25">
      <c r="A13" s="521"/>
      <c r="B13" s="521" t="s">
        <v>766</v>
      </c>
      <c r="C13" s="521"/>
      <c r="D13" s="521"/>
      <c r="E13" s="521"/>
    </row>
    <row r="14" spans="1:5" x14ac:dyDescent="0.25">
      <c r="A14" s="521"/>
      <c r="B14" s="521"/>
      <c r="C14" s="521"/>
      <c r="D14" s="521"/>
      <c r="E14" s="521"/>
    </row>
    <row r="15" spans="1:5" x14ac:dyDescent="0.25">
      <c r="A15" s="521"/>
      <c r="B15" s="521" t="s">
        <v>768</v>
      </c>
      <c r="C15" s="521"/>
      <c r="D15" s="521"/>
      <c r="E15" s="521"/>
    </row>
    <row r="16" spans="1:5" x14ac:dyDescent="0.25">
      <c r="A16" s="521"/>
      <c r="B16" s="521" t="s">
        <v>769</v>
      </c>
      <c r="C16" s="521"/>
      <c r="D16" s="521"/>
      <c r="E16" s="521"/>
    </row>
  </sheetData>
  <mergeCells count="2">
    <mergeCell ref="A2:D2"/>
    <mergeCell ref="A7:B7"/>
  </mergeCells>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92D050"/>
  </sheetPr>
  <dimension ref="A1:H24"/>
  <sheetViews>
    <sheetView workbookViewId="0">
      <selection activeCell="C20" sqref="C20"/>
    </sheetView>
  </sheetViews>
  <sheetFormatPr defaultColWidth="9.109375" defaultRowHeight="13.2" x14ac:dyDescent="0.25"/>
  <cols>
    <col min="1" max="1" width="4" style="4" customWidth="1"/>
    <col min="2" max="2" width="31.6640625" style="4" customWidth="1"/>
    <col min="3" max="3" width="43.33203125" style="4" customWidth="1"/>
    <col min="4" max="4" width="12.6640625" style="4" customWidth="1"/>
    <col min="5" max="6" width="18.6640625" style="4" customWidth="1"/>
    <col min="7" max="7" width="20.33203125" style="4" customWidth="1"/>
    <col min="8" max="8" width="11" style="4" customWidth="1"/>
    <col min="9" max="16384" width="9.109375" style="4"/>
  </cols>
  <sheetData>
    <row r="1" spans="1:8" ht="13.8" x14ac:dyDescent="0.25">
      <c r="A1" s="2"/>
      <c r="B1" s="2"/>
      <c r="C1" s="2"/>
      <c r="D1" s="2"/>
      <c r="E1" s="2"/>
      <c r="F1" s="2"/>
      <c r="G1" s="141" t="s">
        <v>279</v>
      </c>
      <c r="H1" s="2"/>
    </row>
    <row r="2" spans="1:8" ht="13.8" x14ac:dyDescent="0.25">
      <c r="A2" s="2"/>
      <c r="B2" s="2"/>
      <c r="C2" s="2"/>
      <c r="D2" s="2"/>
      <c r="E2" s="2"/>
      <c r="F2" s="2"/>
      <c r="G2" s="141"/>
      <c r="H2" s="2"/>
    </row>
    <row r="3" spans="1:8" ht="12.75" customHeight="1" x14ac:dyDescent="0.25">
      <c r="A3" s="669" t="s">
        <v>770</v>
      </c>
      <c r="B3" s="669"/>
      <c r="C3" s="669"/>
      <c r="D3" s="669"/>
      <c r="E3" s="669"/>
      <c r="F3" s="669"/>
      <c r="G3" s="669"/>
      <c r="H3" s="2"/>
    </row>
    <row r="4" spans="1:8" ht="17.25" customHeight="1" x14ac:dyDescent="0.25">
      <c r="A4" s="2"/>
      <c r="B4" s="2"/>
      <c r="C4" s="2"/>
      <c r="D4" s="2"/>
      <c r="E4" s="2"/>
      <c r="F4" s="2"/>
      <c r="G4" s="62" t="s">
        <v>221</v>
      </c>
      <c r="H4" s="2"/>
    </row>
    <row r="5" spans="1:8" ht="29.25" customHeight="1" x14ac:dyDescent="0.25">
      <c r="A5" s="666" t="s">
        <v>2</v>
      </c>
      <c r="B5" s="666" t="s">
        <v>2</v>
      </c>
      <c r="C5" s="666" t="s">
        <v>59</v>
      </c>
      <c r="D5" s="666" t="s">
        <v>80</v>
      </c>
      <c r="E5" s="676" t="s">
        <v>267</v>
      </c>
      <c r="F5" s="666" t="s">
        <v>57</v>
      </c>
      <c r="G5" s="666" t="s">
        <v>120</v>
      </c>
      <c r="H5" s="2"/>
    </row>
    <row r="6" spans="1:8" ht="25.5" customHeight="1" x14ac:dyDescent="0.25">
      <c r="A6" s="666"/>
      <c r="B6" s="666"/>
      <c r="C6" s="666"/>
      <c r="D6" s="666"/>
      <c r="E6" s="677"/>
      <c r="F6" s="666"/>
      <c r="G6" s="666"/>
      <c r="H6" s="2"/>
    </row>
    <row r="7" spans="1:8" s="32" customFormat="1" ht="13.8" x14ac:dyDescent="0.25">
      <c r="A7" s="30">
        <v>1</v>
      </c>
      <c r="B7" s="690" t="s">
        <v>532</v>
      </c>
      <c r="C7" s="30" t="s">
        <v>530</v>
      </c>
      <c r="D7" s="30">
        <v>1</v>
      </c>
      <c r="E7" s="170">
        <v>18000</v>
      </c>
      <c r="F7" s="155">
        <f>D7*E7</f>
        <v>18000</v>
      </c>
      <c r="G7" s="155">
        <f>F7*4</f>
        <v>72000</v>
      </c>
      <c r="H7" s="12"/>
    </row>
    <row r="8" spans="1:8" s="32" customFormat="1" ht="13.8" x14ac:dyDescent="0.25">
      <c r="A8" s="30"/>
      <c r="B8" s="691"/>
      <c r="C8" s="30" t="s">
        <v>531</v>
      </c>
      <c r="D8" s="30">
        <v>1</v>
      </c>
      <c r="E8" s="170">
        <v>18000</v>
      </c>
      <c r="F8" s="155">
        <f t="shared" ref="F8:F14" si="0">D8*E8</f>
        <v>18000</v>
      </c>
      <c r="G8" s="155">
        <f t="shared" ref="G8:G14" si="1">F8*4</f>
        <v>72000</v>
      </c>
      <c r="H8" s="12"/>
    </row>
    <row r="9" spans="1:8" s="32" customFormat="1" ht="13.8" x14ac:dyDescent="0.25">
      <c r="A9" s="30"/>
      <c r="B9" s="692"/>
      <c r="C9" s="30" t="s">
        <v>771</v>
      </c>
      <c r="D9" s="30">
        <v>1</v>
      </c>
      <c r="E9" s="170">
        <v>5000</v>
      </c>
      <c r="F9" s="155">
        <f t="shared" si="0"/>
        <v>5000</v>
      </c>
      <c r="G9" s="155">
        <f t="shared" si="1"/>
        <v>20000</v>
      </c>
      <c r="H9" s="12"/>
    </row>
    <row r="10" spans="1:8" s="32" customFormat="1" ht="13.8" x14ac:dyDescent="0.25">
      <c r="A10" s="30"/>
      <c r="B10" s="690" t="s">
        <v>533</v>
      </c>
      <c r="C10" s="30"/>
      <c r="D10" s="30"/>
      <c r="E10" s="170"/>
      <c r="F10" s="155">
        <f t="shared" si="0"/>
        <v>0</v>
      </c>
      <c r="G10" s="155">
        <f t="shared" si="1"/>
        <v>0</v>
      </c>
      <c r="H10" s="12"/>
    </row>
    <row r="11" spans="1:8" s="32" customFormat="1" ht="13.8" x14ac:dyDescent="0.25">
      <c r="A11" s="30"/>
      <c r="B11" s="692"/>
      <c r="C11" s="30"/>
      <c r="D11" s="30"/>
      <c r="E11" s="170"/>
      <c r="F11" s="155">
        <f t="shared" si="0"/>
        <v>0</v>
      </c>
      <c r="G11" s="155">
        <f t="shared" si="1"/>
        <v>0</v>
      </c>
      <c r="H11" s="12"/>
    </row>
    <row r="12" spans="1:8" s="32" customFormat="1" ht="13.8" x14ac:dyDescent="0.25">
      <c r="A12" s="30"/>
      <c r="B12" s="690" t="s">
        <v>534</v>
      </c>
      <c r="C12" s="30" t="s">
        <v>772</v>
      </c>
      <c r="D12" s="30"/>
      <c r="E12" s="170">
        <v>250000</v>
      </c>
      <c r="F12" s="155">
        <v>250000</v>
      </c>
      <c r="G12" s="155">
        <f t="shared" si="1"/>
        <v>1000000</v>
      </c>
      <c r="H12" s="12"/>
    </row>
    <row r="13" spans="1:8" s="32" customFormat="1" ht="13.8" x14ac:dyDescent="0.25">
      <c r="A13" s="30"/>
      <c r="B13" s="692"/>
      <c r="C13" s="30"/>
      <c r="D13" s="30"/>
      <c r="E13" s="170"/>
      <c r="F13" s="155">
        <f t="shared" si="0"/>
        <v>0</v>
      </c>
      <c r="G13" s="155">
        <f t="shared" si="1"/>
        <v>0</v>
      </c>
      <c r="H13" s="12"/>
    </row>
    <row r="14" spans="1:8" s="32" customFormat="1" ht="13.8" x14ac:dyDescent="0.25">
      <c r="A14" s="30"/>
      <c r="B14" s="30"/>
      <c r="C14" s="30"/>
      <c r="D14" s="30"/>
      <c r="E14" s="170"/>
      <c r="F14" s="155">
        <f t="shared" si="0"/>
        <v>0</v>
      </c>
      <c r="G14" s="155">
        <f t="shared" si="1"/>
        <v>0</v>
      </c>
      <c r="H14" s="12"/>
    </row>
    <row r="15" spans="1:8" s="32" customFormat="1" ht="13.8" x14ac:dyDescent="0.25">
      <c r="A15" s="693" t="s">
        <v>58</v>
      </c>
      <c r="B15" s="693"/>
      <c r="C15" s="693"/>
      <c r="D15" s="166">
        <f>SUM(D7:D14)</f>
        <v>3</v>
      </c>
      <c r="E15" s="171"/>
      <c r="F15" s="152">
        <f>SUM(F7:F14)</f>
        <v>291000</v>
      </c>
      <c r="G15" s="152">
        <f>SUM(G7:G14)</f>
        <v>1164000</v>
      </c>
      <c r="H15" s="12"/>
    </row>
    <row r="16" spans="1:8" ht="20.25" customHeight="1" x14ac:dyDescent="0.25">
      <c r="A16" s="2"/>
      <c r="B16" s="2"/>
      <c r="C16" s="2"/>
      <c r="D16" s="2"/>
      <c r="E16" s="2"/>
      <c r="F16" s="2"/>
      <c r="G16" s="2"/>
      <c r="H16" s="2"/>
    </row>
    <row r="17" spans="1:8" ht="13.8" x14ac:dyDescent="0.25">
      <c r="A17" s="2"/>
      <c r="B17" s="2"/>
      <c r="C17" s="4" t="s">
        <v>0</v>
      </c>
      <c r="F17" s="172" t="s">
        <v>242</v>
      </c>
      <c r="G17" s="159">
        <f>G15/1000</f>
        <v>1164</v>
      </c>
      <c r="H17" s="2"/>
    </row>
    <row r="18" spans="1:8" ht="14.4" x14ac:dyDescent="0.3">
      <c r="A18" s="3"/>
      <c r="B18" s="3"/>
      <c r="C18"/>
      <c r="D18"/>
      <c r="E18"/>
      <c r="F18"/>
      <c r="G18"/>
      <c r="H18"/>
    </row>
    <row r="19" spans="1:8" ht="14.4" x14ac:dyDescent="0.3">
      <c r="A19" s="3"/>
      <c r="B19" s="82" t="s">
        <v>588</v>
      </c>
      <c r="C19" s="521" t="s">
        <v>775</v>
      </c>
      <c r="D19" s="521"/>
      <c r="E19" s="521"/>
      <c r="F19" s="521"/>
      <c r="G19" s="521"/>
    </row>
    <row r="20" spans="1:8" ht="14.4" x14ac:dyDescent="0.3">
      <c r="A20" s="3"/>
      <c r="B20" s="82"/>
      <c r="C20" s="521" t="s">
        <v>773</v>
      </c>
      <c r="D20" s="521"/>
      <c r="E20" s="521"/>
      <c r="F20" s="521"/>
      <c r="G20" s="521"/>
    </row>
    <row r="21" spans="1:8" x14ac:dyDescent="0.25">
      <c r="B21" s="82" t="s">
        <v>589</v>
      </c>
      <c r="C21" s="521" t="s">
        <v>774</v>
      </c>
      <c r="D21" s="521"/>
      <c r="E21" s="521"/>
      <c r="F21" s="521"/>
      <c r="G21" s="521"/>
    </row>
    <row r="22" spans="1:8" x14ac:dyDescent="0.25">
      <c r="C22" s="521" t="s">
        <v>776</v>
      </c>
      <c r="D22" s="521"/>
      <c r="E22" s="521"/>
      <c r="F22" s="521"/>
      <c r="G22" s="521"/>
    </row>
    <row r="23" spans="1:8" x14ac:dyDescent="0.25">
      <c r="C23" s="521"/>
      <c r="D23" s="521"/>
      <c r="E23" s="521"/>
      <c r="F23" s="521"/>
      <c r="G23" s="521"/>
    </row>
    <row r="24" spans="1:8" x14ac:dyDescent="0.25">
      <c r="C24"/>
      <c r="D24"/>
      <c r="E24"/>
      <c r="F24"/>
      <c r="G24"/>
    </row>
  </sheetData>
  <mergeCells count="12">
    <mergeCell ref="F5:F6"/>
    <mergeCell ref="G5:G6"/>
    <mergeCell ref="A3:G3"/>
    <mergeCell ref="C5:C6"/>
    <mergeCell ref="A5:A6"/>
    <mergeCell ref="B5:B6"/>
    <mergeCell ref="D5:D6"/>
    <mergeCell ref="B7:B9"/>
    <mergeCell ref="B10:B11"/>
    <mergeCell ref="B12:B13"/>
    <mergeCell ref="E5:E6"/>
    <mergeCell ref="A15:C15"/>
  </mergeCells>
  <phoneticPr fontId="4" type="noConversion"/>
  <pageMargins left="0.87187499999999996" right="0.31" top="1.05" bottom="1" header="0.5" footer="0.5"/>
  <pageSetup paperSize="9" scale="90"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O29"/>
  <sheetViews>
    <sheetView workbookViewId="0">
      <selection activeCell="E25" sqref="E25"/>
    </sheetView>
  </sheetViews>
  <sheetFormatPr defaultRowHeight="14.4" x14ac:dyDescent="0.3"/>
  <cols>
    <col min="1" max="1" width="4.44140625" style="1" customWidth="1"/>
    <col min="2" max="2" width="27.6640625" style="1" customWidth="1"/>
    <col min="3" max="3" width="15.33203125" style="1" customWidth="1"/>
    <col min="4" max="4" width="14.5546875" style="1" customWidth="1"/>
    <col min="5" max="5" width="14.88671875" style="1" customWidth="1"/>
    <col min="6" max="6" width="17.33203125" style="1" customWidth="1"/>
    <col min="7" max="15" width="9.109375" style="1"/>
  </cols>
  <sheetData>
    <row r="1" spans="1:15" ht="21" customHeight="1" x14ac:dyDescent="0.25">
      <c r="A1" s="2"/>
      <c r="B1" s="2"/>
      <c r="C1" s="2"/>
      <c r="D1" s="2"/>
      <c r="E1" s="2"/>
      <c r="F1" s="141" t="s">
        <v>285</v>
      </c>
      <c r="G1" s="2"/>
      <c r="H1" s="2"/>
      <c r="I1" s="2"/>
      <c r="J1" s="2"/>
      <c r="K1" s="2"/>
      <c r="L1" s="2"/>
      <c r="M1" s="2"/>
      <c r="N1" s="2"/>
      <c r="O1" s="2"/>
    </row>
    <row r="2" spans="1:15" ht="21" customHeight="1" x14ac:dyDescent="0.25">
      <c r="A2" s="2"/>
      <c r="B2" s="2"/>
      <c r="C2" s="2"/>
      <c r="D2" s="2"/>
      <c r="E2" s="2"/>
      <c r="F2" s="141"/>
      <c r="G2" s="2"/>
      <c r="H2" s="2"/>
      <c r="I2" s="2"/>
      <c r="J2" s="2"/>
      <c r="K2" s="2"/>
      <c r="L2" s="2"/>
      <c r="M2" s="2"/>
      <c r="N2" s="2"/>
      <c r="O2" s="2"/>
    </row>
    <row r="3" spans="1:15" ht="13.8" x14ac:dyDescent="0.25">
      <c r="A3" s="669" t="s">
        <v>777</v>
      </c>
      <c r="B3" s="669"/>
      <c r="C3" s="669"/>
      <c r="D3" s="669"/>
      <c r="E3" s="669"/>
      <c r="F3" s="669"/>
      <c r="G3" s="2"/>
      <c r="H3" s="2"/>
      <c r="I3" s="2"/>
      <c r="J3" s="2"/>
      <c r="K3" s="2"/>
      <c r="L3" s="2"/>
      <c r="M3" s="2"/>
      <c r="N3" s="2"/>
      <c r="O3" s="2"/>
    </row>
    <row r="4" spans="1:15" ht="13.8" x14ac:dyDescent="0.25">
      <c r="A4" s="86"/>
      <c r="B4" s="86"/>
      <c r="C4" s="86"/>
      <c r="D4" s="86"/>
      <c r="E4" s="86"/>
      <c r="F4" s="86"/>
      <c r="G4" s="2"/>
      <c r="H4" s="2"/>
      <c r="I4" s="2"/>
      <c r="J4" s="2"/>
      <c r="K4" s="2"/>
      <c r="L4" s="2"/>
      <c r="M4" s="2"/>
      <c r="N4" s="2"/>
      <c r="O4" s="2"/>
    </row>
    <row r="5" spans="1:15" ht="13.8" x14ac:dyDescent="0.25">
      <c r="A5" s="2"/>
      <c r="B5" s="2"/>
      <c r="C5" s="2"/>
      <c r="D5" s="2"/>
      <c r="E5" s="2"/>
      <c r="F5" s="62" t="s">
        <v>221</v>
      </c>
      <c r="G5" s="2"/>
      <c r="H5" s="2"/>
      <c r="I5" s="2"/>
      <c r="J5" s="2"/>
      <c r="K5" s="2"/>
      <c r="L5" s="2"/>
      <c r="M5" s="2"/>
      <c r="N5" s="2"/>
      <c r="O5" s="2"/>
    </row>
    <row r="6" spans="1:15" s="16" customFormat="1" ht="43.5" customHeight="1" x14ac:dyDescent="0.25">
      <c r="A6" s="17" t="s">
        <v>2</v>
      </c>
      <c r="B6" s="17" t="s">
        <v>175</v>
      </c>
      <c r="C6" s="17" t="s">
        <v>3</v>
      </c>
      <c r="D6" s="21" t="s">
        <v>284</v>
      </c>
      <c r="E6" s="21" t="s">
        <v>283</v>
      </c>
      <c r="F6" s="21" t="s">
        <v>286</v>
      </c>
      <c r="G6" s="15"/>
      <c r="H6" s="15"/>
      <c r="I6" s="15"/>
      <c r="J6" s="15"/>
      <c r="K6" s="15"/>
      <c r="L6" s="15"/>
      <c r="M6" s="15"/>
      <c r="N6" s="15"/>
      <c r="O6" s="15"/>
    </row>
    <row r="7" spans="1:15" s="64" customFormat="1" ht="13.8" x14ac:dyDescent="0.25">
      <c r="A7" s="7">
        <v>1</v>
      </c>
      <c r="B7" s="7" t="s">
        <v>778</v>
      </c>
      <c r="C7" s="7" t="s">
        <v>790</v>
      </c>
      <c r="D7" s="143">
        <v>200</v>
      </c>
      <c r="E7" s="143">
        <v>3000</v>
      </c>
      <c r="F7" s="145">
        <f>D7*E7</f>
        <v>600000</v>
      </c>
      <c r="G7" s="10"/>
      <c r="H7" s="10"/>
      <c r="I7" s="10"/>
      <c r="J7" s="10"/>
      <c r="K7" s="10"/>
      <c r="L7" s="10"/>
      <c r="M7" s="10"/>
      <c r="N7" s="10"/>
      <c r="O7" s="10"/>
    </row>
    <row r="8" spans="1:15" s="64" customFormat="1" ht="13.8" x14ac:dyDescent="0.25">
      <c r="A8" s="7">
        <v>2</v>
      </c>
      <c r="B8" s="7" t="s">
        <v>779</v>
      </c>
      <c r="C8" s="7" t="s">
        <v>790</v>
      </c>
      <c r="D8" s="143">
        <v>200</v>
      </c>
      <c r="E8" s="143">
        <v>1500</v>
      </c>
      <c r="F8" s="145">
        <f t="shared" ref="F8:F17" si="0">D8*E8</f>
        <v>300000</v>
      </c>
      <c r="G8" s="10"/>
      <c r="H8" s="10"/>
      <c r="I8" s="10"/>
      <c r="J8" s="10"/>
      <c r="K8" s="10"/>
      <c r="L8" s="10"/>
      <c r="M8" s="10"/>
      <c r="N8" s="10"/>
      <c r="O8" s="10"/>
    </row>
    <row r="9" spans="1:15" s="64" customFormat="1" ht="13.8" x14ac:dyDescent="0.25">
      <c r="A9" s="7">
        <v>3</v>
      </c>
      <c r="B9" s="7" t="s">
        <v>780</v>
      </c>
      <c r="C9" s="7" t="s">
        <v>790</v>
      </c>
      <c r="D9" s="143">
        <v>80</v>
      </c>
      <c r="E9" s="143">
        <v>9000</v>
      </c>
      <c r="F9" s="145">
        <f t="shared" si="0"/>
        <v>720000</v>
      </c>
      <c r="G9" s="10"/>
      <c r="H9" s="10"/>
      <c r="I9" s="10"/>
      <c r="J9" s="10"/>
      <c r="K9" s="10"/>
      <c r="L9" s="10"/>
      <c r="M9" s="10"/>
      <c r="N9" s="10"/>
      <c r="O9" s="10"/>
    </row>
    <row r="10" spans="1:15" s="64" customFormat="1" ht="13.8" x14ac:dyDescent="0.25">
      <c r="A10" s="7">
        <v>4</v>
      </c>
      <c r="B10" s="7" t="s">
        <v>781</v>
      </c>
      <c r="C10" s="7" t="s">
        <v>790</v>
      </c>
      <c r="D10" s="143">
        <v>6</v>
      </c>
      <c r="E10" s="143">
        <v>15000</v>
      </c>
      <c r="F10" s="145">
        <f t="shared" si="0"/>
        <v>90000</v>
      </c>
      <c r="G10" s="10"/>
      <c r="H10" s="10"/>
      <c r="I10" s="10"/>
      <c r="J10" s="10"/>
      <c r="K10" s="10"/>
      <c r="L10" s="10"/>
      <c r="M10" s="10"/>
      <c r="N10" s="10"/>
      <c r="O10" s="10"/>
    </row>
    <row r="11" spans="1:15" s="64" customFormat="1" ht="13.8" x14ac:dyDescent="0.25">
      <c r="A11" s="7">
        <v>5</v>
      </c>
      <c r="B11" s="7" t="s">
        <v>782</v>
      </c>
      <c r="C11" s="7" t="s">
        <v>790</v>
      </c>
      <c r="D11" s="143">
        <v>50</v>
      </c>
      <c r="E11" s="143">
        <v>15000</v>
      </c>
      <c r="F11" s="145">
        <f t="shared" si="0"/>
        <v>750000</v>
      </c>
      <c r="G11" s="10"/>
      <c r="H11" s="10"/>
      <c r="I11" s="10"/>
      <c r="J11" s="10"/>
      <c r="K11" s="10"/>
      <c r="L11" s="10"/>
      <c r="M11" s="10"/>
      <c r="N11" s="10"/>
      <c r="O11" s="10"/>
    </row>
    <row r="12" spans="1:15" ht="13.8" x14ac:dyDescent="0.25">
      <c r="A12" s="7">
        <v>6</v>
      </c>
      <c r="B12" s="8" t="s">
        <v>783</v>
      </c>
      <c r="C12" s="7" t="s">
        <v>790</v>
      </c>
      <c r="D12" s="143">
        <v>25</v>
      </c>
      <c r="E12" s="143">
        <v>5000</v>
      </c>
      <c r="F12" s="145">
        <f t="shared" si="0"/>
        <v>125000</v>
      </c>
      <c r="G12" s="2"/>
      <c r="H12" s="2"/>
      <c r="I12" s="2"/>
      <c r="J12" s="2"/>
      <c r="K12" s="2"/>
      <c r="L12" s="2"/>
      <c r="M12" s="2"/>
      <c r="N12" s="2"/>
      <c r="O12" s="2"/>
    </row>
    <row r="13" spans="1:15" ht="13.8" x14ac:dyDescent="0.25">
      <c r="A13" s="7">
        <v>7</v>
      </c>
      <c r="B13" s="8" t="s">
        <v>784</v>
      </c>
      <c r="C13" s="7" t="s">
        <v>790</v>
      </c>
      <c r="D13" s="143">
        <v>500</v>
      </c>
      <c r="E13" s="143">
        <v>400</v>
      </c>
      <c r="F13" s="145">
        <f t="shared" si="0"/>
        <v>200000</v>
      </c>
      <c r="G13" s="2"/>
      <c r="H13" s="2"/>
      <c r="I13" s="2"/>
      <c r="J13" s="2"/>
      <c r="K13" s="2"/>
      <c r="L13" s="2"/>
      <c r="M13" s="2"/>
      <c r="N13" s="2"/>
      <c r="O13" s="2"/>
    </row>
    <row r="14" spans="1:15" ht="13.8" x14ac:dyDescent="0.25">
      <c r="A14" s="7">
        <v>8</v>
      </c>
      <c r="B14" s="8" t="s">
        <v>785</v>
      </c>
      <c r="C14" s="7" t="s">
        <v>790</v>
      </c>
      <c r="D14" s="143">
        <v>5</v>
      </c>
      <c r="E14" s="143">
        <v>8000</v>
      </c>
      <c r="F14" s="145">
        <f t="shared" si="0"/>
        <v>40000</v>
      </c>
      <c r="G14" s="2"/>
      <c r="H14" s="2"/>
      <c r="I14" s="2"/>
      <c r="J14" s="2"/>
      <c r="K14" s="2"/>
      <c r="L14" s="2"/>
      <c r="M14" s="2"/>
      <c r="N14" s="2"/>
      <c r="O14" s="2"/>
    </row>
    <row r="15" spans="1:15" ht="13.8" x14ac:dyDescent="0.25">
      <c r="A15" s="7">
        <v>9</v>
      </c>
      <c r="B15" s="8" t="s">
        <v>786</v>
      </c>
      <c r="C15" s="7" t="s">
        <v>790</v>
      </c>
      <c r="D15" s="143">
        <v>5</v>
      </c>
      <c r="E15" s="143">
        <v>25000</v>
      </c>
      <c r="F15" s="145">
        <f t="shared" si="0"/>
        <v>125000</v>
      </c>
      <c r="G15" s="2"/>
      <c r="H15" s="2"/>
      <c r="I15" s="2"/>
      <c r="J15" s="2"/>
      <c r="K15" s="2"/>
      <c r="L15" s="2"/>
      <c r="M15" s="2"/>
      <c r="N15" s="2"/>
      <c r="O15" s="2"/>
    </row>
    <row r="16" spans="1:15" ht="13.8" x14ac:dyDescent="0.25">
      <c r="A16" s="7">
        <v>10</v>
      </c>
      <c r="B16" s="8" t="s">
        <v>787</v>
      </c>
      <c r="C16" s="7" t="s">
        <v>790</v>
      </c>
      <c r="D16" s="143">
        <v>10</v>
      </c>
      <c r="E16" s="143">
        <v>8000</v>
      </c>
      <c r="F16" s="145">
        <f t="shared" si="0"/>
        <v>80000</v>
      </c>
      <c r="G16" s="2"/>
      <c r="H16" s="2"/>
      <c r="I16" s="2"/>
      <c r="J16" s="2"/>
      <c r="K16" s="2"/>
      <c r="L16" s="2"/>
      <c r="M16" s="2"/>
      <c r="N16" s="2"/>
      <c r="O16" s="2"/>
    </row>
    <row r="17" spans="1:15" ht="13.8" x14ac:dyDescent="0.25">
      <c r="A17" s="7">
        <v>11</v>
      </c>
      <c r="B17" s="8" t="s">
        <v>788</v>
      </c>
      <c r="C17" s="7" t="s">
        <v>790</v>
      </c>
      <c r="D17" s="143">
        <v>10</v>
      </c>
      <c r="E17" s="143">
        <v>7000</v>
      </c>
      <c r="F17" s="145">
        <f t="shared" si="0"/>
        <v>70000</v>
      </c>
      <c r="G17" s="2"/>
      <c r="H17" s="2"/>
      <c r="I17" s="2"/>
      <c r="J17" s="2"/>
      <c r="K17" s="2"/>
      <c r="L17" s="2"/>
      <c r="M17" s="2"/>
      <c r="N17" s="2"/>
      <c r="O17" s="2"/>
    </row>
    <row r="18" spans="1:15" ht="13.8" x14ac:dyDescent="0.25">
      <c r="A18" s="7">
        <v>12</v>
      </c>
      <c r="B18" s="8" t="s">
        <v>789</v>
      </c>
      <c r="C18" s="7" t="s">
        <v>790</v>
      </c>
      <c r="D18" s="143">
        <v>30</v>
      </c>
      <c r="E18" s="143">
        <v>3500</v>
      </c>
      <c r="F18" s="145">
        <f>D18*E18</f>
        <v>105000</v>
      </c>
      <c r="G18" s="2"/>
      <c r="H18" s="2"/>
      <c r="I18" s="2"/>
      <c r="J18" s="2"/>
      <c r="K18" s="2"/>
      <c r="L18" s="2"/>
      <c r="M18" s="2"/>
      <c r="N18" s="2"/>
      <c r="O18" s="2"/>
    </row>
    <row r="19" spans="1:15" ht="21" customHeight="1" x14ac:dyDescent="0.25">
      <c r="A19" s="44"/>
      <c r="B19" s="694" t="s">
        <v>27</v>
      </c>
      <c r="C19" s="695"/>
      <c r="D19" s="695"/>
      <c r="E19" s="696"/>
      <c r="F19" s="175">
        <f>SUM(F7:F18)</f>
        <v>3205000</v>
      </c>
      <c r="G19" s="2"/>
      <c r="H19" s="2"/>
      <c r="I19" s="2"/>
      <c r="J19" s="2"/>
      <c r="K19" s="2"/>
      <c r="L19" s="2"/>
      <c r="M19" s="2"/>
      <c r="N19" s="2"/>
      <c r="O19" s="2"/>
    </row>
    <row r="20" spans="1:15" x14ac:dyDescent="0.3">
      <c r="A20" s="3"/>
      <c r="B20"/>
      <c r="C20"/>
      <c r="D20"/>
      <c r="E20"/>
      <c r="F20"/>
      <c r="G20"/>
      <c r="H20"/>
      <c r="I20"/>
      <c r="J20"/>
      <c r="K20"/>
      <c r="L20"/>
      <c r="M20"/>
      <c r="N20"/>
      <c r="O20"/>
    </row>
    <row r="21" spans="1:15" x14ac:dyDescent="0.3">
      <c r="A21" s="3"/>
      <c r="B21"/>
      <c r="C21"/>
      <c r="D21"/>
      <c r="E21" s="172" t="s">
        <v>242</v>
      </c>
      <c r="F21" s="159">
        <f>F19/1000</f>
        <v>3205</v>
      </c>
      <c r="G21"/>
      <c r="H21"/>
      <c r="I21"/>
      <c r="J21"/>
      <c r="K21"/>
      <c r="L21"/>
      <c r="M21"/>
      <c r="N21"/>
      <c r="O21"/>
    </row>
    <row r="22" spans="1:15" x14ac:dyDescent="0.3">
      <c r="A22" s="3"/>
      <c r="B22"/>
      <c r="C22"/>
      <c r="D22"/>
      <c r="E22"/>
      <c r="F22"/>
      <c r="G22"/>
      <c r="H22"/>
      <c r="I22"/>
      <c r="J22"/>
      <c r="K22"/>
      <c r="L22"/>
      <c r="M22"/>
      <c r="N22"/>
      <c r="O22"/>
    </row>
    <row r="23" spans="1:15" x14ac:dyDescent="0.3">
      <c r="B23" s="82"/>
    </row>
    <row r="24" spans="1:15" x14ac:dyDescent="0.3">
      <c r="A24" s="521"/>
      <c r="B24" s="521" t="s">
        <v>792</v>
      </c>
      <c r="C24" s="521"/>
      <c r="D24" s="521"/>
      <c r="E24" s="521"/>
    </row>
    <row r="25" spans="1:15" x14ac:dyDescent="0.3">
      <c r="A25" s="521"/>
      <c r="B25" s="521" t="s">
        <v>791</v>
      </c>
      <c r="C25" s="521"/>
      <c r="D25" s="521"/>
      <c r="E25" s="521"/>
    </row>
    <row r="26" spans="1:15" x14ac:dyDescent="0.3">
      <c r="A26" s="521"/>
      <c r="B26" s="521"/>
      <c r="C26" s="521"/>
      <c r="D26" s="521"/>
      <c r="E26" s="521"/>
    </row>
    <row r="27" spans="1:15" x14ac:dyDescent="0.3">
      <c r="A27" s="521"/>
      <c r="B27" s="521" t="s">
        <v>793</v>
      </c>
      <c r="C27" s="521"/>
      <c r="D27" s="521"/>
      <c r="E27" s="521"/>
    </row>
    <row r="28" spans="1:15" x14ac:dyDescent="0.3">
      <c r="A28" s="521"/>
      <c r="B28" s="521" t="s">
        <v>794</v>
      </c>
      <c r="C28" s="521"/>
      <c r="D28" s="521"/>
      <c r="E28" s="521"/>
    </row>
    <row r="29" spans="1:15" x14ac:dyDescent="0.3">
      <c r="A29"/>
      <c r="B29"/>
      <c r="C29"/>
      <c r="D29"/>
      <c r="E29"/>
    </row>
  </sheetData>
  <mergeCells count="2">
    <mergeCell ref="B19:E19"/>
    <mergeCell ref="A3:F3"/>
  </mergeCells>
  <pageMargins left="0.7" right="0.42708333333333331"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rgb="FF92D050"/>
  </sheetPr>
  <dimension ref="A1:P23"/>
  <sheetViews>
    <sheetView workbookViewId="0">
      <selection activeCell="C4" sqref="C4:M4"/>
    </sheetView>
  </sheetViews>
  <sheetFormatPr defaultColWidth="9.109375" defaultRowHeight="13.2" x14ac:dyDescent="0.25"/>
  <cols>
    <col min="1" max="1" width="5.33203125" style="4" customWidth="1"/>
    <col min="2" max="2" width="22.44140625" style="4" customWidth="1"/>
    <col min="3" max="3" width="7.109375" style="4" customWidth="1"/>
    <col min="4" max="13" width="7" style="4" customWidth="1"/>
    <col min="14" max="15" width="12.5546875" style="4" customWidth="1"/>
    <col min="16" max="16384" width="9.109375" style="4"/>
  </cols>
  <sheetData>
    <row r="1" spans="1:16" x14ac:dyDescent="0.25">
      <c r="O1" s="141" t="s">
        <v>289</v>
      </c>
    </row>
    <row r="2" spans="1:16" x14ac:dyDescent="0.25">
      <c r="A2" s="698" t="s">
        <v>795</v>
      </c>
      <c r="B2" s="698"/>
      <c r="C2" s="698"/>
      <c r="D2" s="698"/>
      <c r="E2" s="698"/>
      <c r="F2" s="698"/>
      <c r="G2" s="698"/>
      <c r="H2" s="698"/>
      <c r="I2" s="698"/>
      <c r="J2" s="698"/>
      <c r="K2" s="698"/>
      <c r="L2" s="698"/>
      <c r="M2" s="698"/>
      <c r="N2" s="698"/>
      <c r="O2" s="698"/>
    </row>
    <row r="3" spans="1:16" ht="13.8" x14ac:dyDescent="0.25">
      <c r="O3" s="62" t="s">
        <v>221</v>
      </c>
    </row>
    <row r="4" spans="1:16" s="32" customFormat="1" x14ac:dyDescent="0.25">
      <c r="A4" s="647" t="s">
        <v>2</v>
      </c>
      <c r="B4" s="647" t="s">
        <v>75</v>
      </c>
      <c r="C4" s="646" t="s">
        <v>462</v>
      </c>
      <c r="D4" s="646"/>
      <c r="E4" s="646"/>
      <c r="F4" s="646"/>
      <c r="G4" s="646"/>
      <c r="H4" s="646"/>
      <c r="I4" s="646"/>
      <c r="J4" s="646"/>
      <c r="K4" s="646"/>
      <c r="L4" s="646"/>
      <c r="M4" s="646"/>
      <c r="N4" s="699" t="s">
        <v>287</v>
      </c>
      <c r="O4" s="699" t="s">
        <v>288</v>
      </c>
    </row>
    <row r="5" spans="1:16" s="32" customFormat="1" ht="90" customHeight="1" x14ac:dyDescent="0.25">
      <c r="A5" s="648"/>
      <c r="B5" s="648"/>
      <c r="C5" s="53" t="s">
        <v>290</v>
      </c>
      <c r="D5" s="53" t="s">
        <v>74</v>
      </c>
      <c r="E5" s="53" t="s">
        <v>68</v>
      </c>
      <c r="F5" s="53" t="s">
        <v>459</v>
      </c>
      <c r="G5" s="53" t="s">
        <v>66</v>
      </c>
      <c r="H5" s="53" t="s">
        <v>67</v>
      </c>
      <c r="I5" s="53" t="s">
        <v>82</v>
      </c>
      <c r="J5" s="53" t="s">
        <v>69</v>
      </c>
      <c r="K5" s="53" t="s">
        <v>70</v>
      </c>
      <c r="L5" s="53" t="s">
        <v>124</v>
      </c>
      <c r="M5" s="53" t="s">
        <v>73</v>
      </c>
      <c r="N5" s="699"/>
      <c r="O5" s="699"/>
    </row>
    <row r="6" spans="1:16" x14ac:dyDescent="0.25">
      <c r="A6" s="8">
        <v>1</v>
      </c>
      <c r="B6" s="34" t="s">
        <v>536</v>
      </c>
      <c r="C6" s="34"/>
      <c r="D6" s="34"/>
      <c r="E6" s="34">
        <v>2</v>
      </c>
      <c r="F6" s="34"/>
      <c r="G6" s="34"/>
      <c r="H6" s="34"/>
      <c r="I6" s="34"/>
      <c r="J6" s="34"/>
      <c r="K6" s="34"/>
      <c r="L6" s="34"/>
      <c r="M6" s="46">
        <f>SUM(C6:L6)</f>
        <v>2</v>
      </c>
      <c r="N6" s="111">
        <v>60000</v>
      </c>
      <c r="O6" s="107">
        <f>M6*N6</f>
        <v>120000</v>
      </c>
    </row>
    <row r="7" spans="1:16" ht="12.75" customHeight="1" x14ac:dyDescent="0.25">
      <c r="A7" s="8">
        <v>2</v>
      </c>
      <c r="B7" s="34" t="s">
        <v>537</v>
      </c>
      <c r="C7" s="34"/>
      <c r="D7" s="34"/>
      <c r="E7" s="34"/>
      <c r="F7" s="34"/>
      <c r="G7" s="34"/>
      <c r="H7" s="34"/>
      <c r="I7" s="34"/>
      <c r="J7" s="34"/>
      <c r="K7" s="34"/>
      <c r="L7" s="34"/>
      <c r="M7" s="46">
        <f t="shared" ref="M7:M12" si="0">SUM(C7:L7)</f>
        <v>0</v>
      </c>
      <c r="N7" s="111"/>
      <c r="O7" s="107">
        <f t="shared" ref="O7:O12" si="1">M7*N7</f>
        <v>0</v>
      </c>
    </row>
    <row r="8" spans="1:16" x14ac:dyDescent="0.25">
      <c r="A8" s="8">
        <v>3</v>
      </c>
      <c r="B8" s="34" t="s">
        <v>538</v>
      </c>
      <c r="C8" s="34"/>
      <c r="D8" s="34"/>
      <c r="E8" s="34">
        <v>1</v>
      </c>
      <c r="F8" s="34"/>
      <c r="G8" s="34"/>
      <c r="H8" s="34"/>
      <c r="I8" s="34"/>
      <c r="J8" s="34"/>
      <c r="K8" s="34"/>
      <c r="L8" s="34"/>
      <c r="M8" s="46">
        <v>5</v>
      </c>
      <c r="N8" s="111">
        <v>70000</v>
      </c>
      <c r="O8" s="107">
        <f t="shared" si="1"/>
        <v>350000</v>
      </c>
    </row>
    <row r="9" spans="1:16" x14ac:dyDescent="0.25">
      <c r="A9" s="8">
        <v>4</v>
      </c>
      <c r="B9" s="34" t="s">
        <v>539</v>
      </c>
      <c r="C9" s="34"/>
      <c r="D9" s="34"/>
      <c r="E9" s="34"/>
      <c r="F9" s="34"/>
      <c r="G9" s="34"/>
      <c r="H9" s="34"/>
      <c r="I9" s="34"/>
      <c r="J9" s="34"/>
      <c r="K9" s="34"/>
      <c r="L9" s="34"/>
      <c r="M9" s="46">
        <f t="shared" si="0"/>
        <v>0</v>
      </c>
      <c r="N9" s="111"/>
      <c r="O9" s="107">
        <f t="shared" si="1"/>
        <v>0</v>
      </c>
    </row>
    <row r="10" spans="1:16" x14ac:dyDescent="0.25">
      <c r="A10" s="8">
        <v>5</v>
      </c>
      <c r="B10" s="34" t="s">
        <v>540</v>
      </c>
      <c r="C10" s="34"/>
      <c r="D10" s="34"/>
      <c r="E10" s="34">
        <v>1</v>
      </c>
      <c r="F10" s="34"/>
      <c r="G10" s="34"/>
      <c r="H10" s="34"/>
      <c r="I10" s="34"/>
      <c r="J10" s="34"/>
      <c r="K10" s="34"/>
      <c r="L10" s="34"/>
      <c r="M10" s="46">
        <f t="shared" si="0"/>
        <v>1</v>
      </c>
      <c r="N10" s="111">
        <v>170000</v>
      </c>
      <c r="O10" s="107">
        <f t="shared" si="1"/>
        <v>170000</v>
      </c>
    </row>
    <row r="11" spans="1:16" x14ac:dyDescent="0.25">
      <c r="A11" s="8">
        <v>6</v>
      </c>
      <c r="B11" s="34" t="s">
        <v>541</v>
      </c>
      <c r="C11" s="34"/>
      <c r="D11" s="34"/>
      <c r="E11" s="34">
        <v>30</v>
      </c>
      <c r="F11" s="34"/>
      <c r="G11" s="34"/>
      <c r="H11" s="34"/>
      <c r="I11" s="34"/>
      <c r="J11" s="34"/>
      <c r="K11" s="34"/>
      <c r="L11" s="34"/>
      <c r="M11" s="46">
        <f t="shared" si="0"/>
        <v>30</v>
      </c>
      <c r="N11" s="111">
        <v>3000</v>
      </c>
      <c r="O11" s="107">
        <f t="shared" si="1"/>
        <v>90000</v>
      </c>
    </row>
    <row r="12" spans="1:16" x14ac:dyDescent="0.25">
      <c r="A12" s="8">
        <v>7</v>
      </c>
      <c r="B12" s="34"/>
      <c r="C12" s="34"/>
      <c r="D12" s="34"/>
      <c r="E12" s="34"/>
      <c r="F12" s="34"/>
      <c r="G12" s="34"/>
      <c r="H12" s="34"/>
      <c r="I12" s="34"/>
      <c r="J12" s="34"/>
      <c r="K12" s="34"/>
      <c r="L12" s="34"/>
      <c r="M12" s="46">
        <f t="shared" si="0"/>
        <v>0</v>
      </c>
      <c r="N12" s="111"/>
      <c r="O12" s="107">
        <f t="shared" si="1"/>
        <v>0</v>
      </c>
    </row>
    <row r="13" spans="1:16" ht="18" customHeight="1" x14ac:dyDescent="0.25">
      <c r="A13" s="700" t="s">
        <v>65</v>
      </c>
      <c r="B13" s="701"/>
      <c r="C13" s="701"/>
      <c r="D13" s="701"/>
      <c r="E13" s="701"/>
      <c r="F13" s="701"/>
      <c r="G13" s="701"/>
      <c r="H13" s="701"/>
      <c r="I13" s="701"/>
      <c r="J13" s="701"/>
      <c r="K13" s="701"/>
      <c r="L13" s="701"/>
      <c r="M13" s="701"/>
      <c r="N13" s="702"/>
      <c r="O13" s="176">
        <f>SUM(O6:O12)</f>
        <v>730000</v>
      </c>
      <c r="P13" s="11"/>
    </row>
    <row r="15" spans="1:16" ht="13.8" x14ac:dyDescent="0.25">
      <c r="B15" s="20"/>
      <c r="C15" s="20"/>
      <c r="D15" s="20"/>
      <c r="E15" s="20"/>
      <c r="F15" s="20"/>
      <c r="G15" s="20"/>
      <c r="H15" s="20"/>
      <c r="I15" s="20"/>
      <c r="J15" s="20"/>
      <c r="K15" s="20"/>
      <c r="M15" s="697" t="s">
        <v>242</v>
      </c>
      <c r="N15" s="697"/>
      <c r="O15" s="159">
        <f>O13/1000</f>
        <v>730</v>
      </c>
    </row>
    <row r="16" spans="1:16" ht="13.8" x14ac:dyDescent="0.25">
      <c r="B16" s="130"/>
      <c r="C16" s="130"/>
      <c r="D16" s="130"/>
      <c r="E16" s="130"/>
      <c r="F16" s="130"/>
      <c r="G16" s="177"/>
      <c r="H16" s="177"/>
      <c r="I16" s="178"/>
      <c r="J16" s="178"/>
      <c r="K16" s="130"/>
    </row>
    <row r="17" spans="2:11" s="130" customFormat="1" x14ac:dyDescent="0.25">
      <c r="B17" s="82"/>
      <c r="C17" s="82"/>
      <c r="D17" s="4"/>
      <c r="E17" s="4"/>
      <c r="F17" s="4"/>
      <c r="G17" s="4"/>
      <c r="H17" s="4"/>
      <c r="I17" s="4"/>
      <c r="J17" s="4"/>
      <c r="K17" s="4"/>
    </row>
    <row r="18" spans="2:11" x14ac:dyDescent="0.25">
      <c r="B18" s="82"/>
      <c r="C18" s="521"/>
      <c r="D18" s="521" t="s">
        <v>730</v>
      </c>
      <c r="E18" s="521"/>
      <c r="F18" s="521"/>
      <c r="G18" s="521"/>
    </row>
    <row r="19" spans="2:11" x14ac:dyDescent="0.25">
      <c r="C19" s="521"/>
      <c r="D19" s="521" t="s">
        <v>732</v>
      </c>
      <c r="E19" s="521"/>
      <c r="F19" s="521"/>
      <c r="G19" s="521"/>
    </row>
    <row r="20" spans="2:11" x14ac:dyDescent="0.25">
      <c r="C20" s="521"/>
      <c r="D20" s="521"/>
      <c r="E20" s="521"/>
      <c r="F20" s="521"/>
      <c r="G20" s="521"/>
    </row>
    <row r="21" spans="2:11" x14ac:dyDescent="0.25">
      <c r="C21" s="521"/>
      <c r="D21" s="521" t="s">
        <v>731</v>
      </c>
      <c r="E21" s="521"/>
      <c r="F21" s="521"/>
      <c r="G21" s="521"/>
    </row>
    <row r="22" spans="2:11" x14ac:dyDescent="0.25">
      <c r="C22" s="521"/>
      <c r="D22" s="521" t="s">
        <v>733</v>
      </c>
      <c r="E22" s="521"/>
      <c r="F22" s="521"/>
      <c r="G22" s="521"/>
    </row>
    <row r="23" spans="2:11" x14ac:dyDescent="0.25">
      <c r="C23"/>
      <c r="D23"/>
      <c r="E23"/>
      <c r="F23"/>
      <c r="G23"/>
    </row>
  </sheetData>
  <mergeCells count="8">
    <mergeCell ref="M15:N15"/>
    <mergeCell ref="A2:O2"/>
    <mergeCell ref="O4:O5"/>
    <mergeCell ref="A13:N13"/>
    <mergeCell ref="A4:A5"/>
    <mergeCell ref="B4:B5"/>
    <mergeCell ref="N4:N5"/>
    <mergeCell ref="C4:M4"/>
  </mergeCells>
  <phoneticPr fontId="4" type="noConversion"/>
  <pageMargins left="0.75" right="0.25" top="0.375" bottom="0.54166666666666663" header="0.5" footer="0.5"/>
  <pageSetup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O22"/>
  <sheetViews>
    <sheetView workbookViewId="0">
      <selection activeCell="M11" sqref="M11"/>
    </sheetView>
  </sheetViews>
  <sheetFormatPr defaultRowHeight="14.4" x14ac:dyDescent="0.3"/>
  <cols>
    <col min="1" max="1" width="4.44140625" style="1" customWidth="1"/>
    <col min="2" max="2" width="32.33203125" style="1" customWidth="1"/>
    <col min="3" max="3" width="11" style="1" customWidth="1"/>
    <col min="4" max="4" width="14.5546875" style="1" customWidth="1"/>
    <col min="5" max="5" width="14.88671875" style="1" customWidth="1"/>
    <col min="6" max="6" width="17.33203125" style="1" customWidth="1"/>
    <col min="7" max="15" width="9.109375" style="1"/>
  </cols>
  <sheetData>
    <row r="1" spans="1:15" ht="21" customHeight="1" x14ac:dyDescent="0.25">
      <c r="A1" s="2"/>
      <c r="B1" s="2"/>
      <c r="C1" s="2"/>
      <c r="D1" s="2"/>
      <c r="E1" s="2"/>
      <c r="F1" s="141" t="s">
        <v>292</v>
      </c>
      <c r="G1" s="2"/>
      <c r="H1" s="2"/>
      <c r="I1" s="2"/>
      <c r="J1" s="2"/>
      <c r="K1" s="2"/>
      <c r="L1" s="2"/>
      <c r="M1" s="2"/>
      <c r="N1" s="2"/>
      <c r="O1" s="2"/>
    </row>
    <row r="2" spans="1:15" ht="13.8" x14ac:dyDescent="0.25">
      <c r="A2" s="2"/>
      <c r="B2" s="2"/>
      <c r="C2" s="2"/>
      <c r="D2" s="2"/>
      <c r="E2" s="2"/>
      <c r="F2" s="141"/>
      <c r="G2" s="2"/>
      <c r="H2" s="2"/>
      <c r="I2" s="2"/>
      <c r="J2" s="2"/>
      <c r="K2" s="2"/>
      <c r="L2" s="2"/>
      <c r="M2" s="2"/>
      <c r="N2" s="2"/>
      <c r="O2" s="2"/>
    </row>
    <row r="3" spans="1:15" ht="13.8" x14ac:dyDescent="0.25">
      <c r="A3" s="669" t="s">
        <v>559</v>
      </c>
      <c r="B3" s="669"/>
      <c r="C3" s="669"/>
      <c r="D3" s="669"/>
      <c r="E3" s="669"/>
      <c r="F3" s="669"/>
      <c r="G3" s="2"/>
      <c r="H3" s="2"/>
      <c r="I3" s="2"/>
      <c r="J3" s="2"/>
      <c r="K3" s="2"/>
      <c r="L3" s="2"/>
      <c r="M3" s="2"/>
      <c r="N3" s="2"/>
      <c r="O3" s="2"/>
    </row>
    <row r="4" spans="1:15" ht="13.8" x14ac:dyDescent="0.25">
      <c r="A4" s="86"/>
      <c r="B4" s="86"/>
      <c r="C4" s="86"/>
      <c r="D4" s="86"/>
      <c r="E4" s="86"/>
      <c r="F4" s="86"/>
      <c r="G4" s="2"/>
      <c r="H4" s="2"/>
      <c r="I4" s="2"/>
      <c r="J4" s="2"/>
      <c r="K4" s="2"/>
      <c r="L4" s="2"/>
      <c r="M4" s="2"/>
      <c r="N4" s="2"/>
      <c r="O4" s="2"/>
    </row>
    <row r="5" spans="1:15" ht="13.8" x14ac:dyDescent="0.25">
      <c r="A5" s="2"/>
      <c r="B5" s="2"/>
      <c r="C5" s="2"/>
      <c r="D5" s="2"/>
      <c r="E5" s="2"/>
      <c r="F5" s="62" t="s">
        <v>221</v>
      </c>
      <c r="G5" s="2"/>
      <c r="H5" s="2"/>
      <c r="I5" s="2"/>
      <c r="J5" s="2"/>
      <c r="K5" s="2"/>
      <c r="L5" s="2"/>
      <c r="M5" s="2"/>
      <c r="N5" s="2"/>
      <c r="O5" s="2"/>
    </row>
    <row r="6" spans="1:15" s="16" customFormat="1" ht="43.5" customHeight="1" x14ac:dyDescent="0.25">
      <c r="A6" s="17" t="s">
        <v>2</v>
      </c>
      <c r="B6" s="17" t="s">
        <v>293</v>
      </c>
      <c r="C6" s="21" t="s">
        <v>3</v>
      </c>
      <c r="D6" s="21" t="s">
        <v>284</v>
      </c>
      <c r="E6" s="21" t="s">
        <v>283</v>
      </c>
      <c r="F6" s="21" t="s">
        <v>286</v>
      </c>
      <c r="G6" s="15"/>
      <c r="H6" s="15"/>
      <c r="I6" s="15"/>
      <c r="J6" s="15"/>
      <c r="K6" s="15"/>
      <c r="L6" s="15"/>
      <c r="M6" s="15"/>
      <c r="N6" s="15"/>
      <c r="O6" s="15"/>
    </row>
    <row r="7" spans="1:15" s="64" customFormat="1" ht="13.8" x14ac:dyDescent="0.25">
      <c r="A7" s="7">
        <v>1</v>
      </c>
      <c r="B7" s="7" t="s">
        <v>796</v>
      </c>
      <c r="C7" s="7" t="s">
        <v>790</v>
      </c>
      <c r="D7" s="143">
        <v>2</v>
      </c>
      <c r="E7" s="143">
        <v>800000</v>
      </c>
      <c r="F7" s="145">
        <f>D7*E7</f>
        <v>1600000</v>
      </c>
      <c r="G7" s="10"/>
      <c r="H7" s="10"/>
      <c r="I7" s="10"/>
      <c r="J7" s="10"/>
      <c r="K7" s="10"/>
      <c r="L7" s="10"/>
      <c r="M7" s="10"/>
      <c r="N7" s="10"/>
      <c r="O7" s="10"/>
    </row>
    <row r="8" spans="1:15" s="64" customFormat="1" ht="13.8" x14ac:dyDescent="0.25">
      <c r="A8" s="7">
        <v>2</v>
      </c>
      <c r="B8" s="7" t="s">
        <v>810</v>
      </c>
      <c r="C8" s="7" t="s">
        <v>790</v>
      </c>
      <c r="D8" s="143">
        <v>2</v>
      </c>
      <c r="E8" s="143">
        <v>1500000</v>
      </c>
      <c r="F8" s="145">
        <f t="shared" ref="F8:F11" si="0">D8*E8</f>
        <v>3000000</v>
      </c>
      <c r="G8" s="10"/>
      <c r="H8" s="10"/>
      <c r="I8" s="10"/>
      <c r="J8" s="10"/>
      <c r="K8" s="10"/>
      <c r="L8" s="10"/>
      <c r="M8" s="10"/>
      <c r="N8" s="10"/>
      <c r="O8" s="10"/>
    </row>
    <row r="9" spans="1:15" s="64" customFormat="1" ht="13.8" x14ac:dyDescent="0.25">
      <c r="A9" s="7">
        <v>3</v>
      </c>
      <c r="B9" s="7" t="s">
        <v>797</v>
      </c>
      <c r="C9" s="7" t="s">
        <v>790</v>
      </c>
      <c r="D9" s="143">
        <v>1</v>
      </c>
      <c r="E9" s="143">
        <v>1500000</v>
      </c>
      <c r="F9" s="145">
        <f t="shared" si="0"/>
        <v>1500000</v>
      </c>
      <c r="G9" s="10"/>
      <c r="H9" s="10"/>
      <c r="I9" s="10"/>
      <c r="J9" s="10"/>
      <c r="K9" s="10"/>
      <c r="L9" s="10"/>
      <c r="M9" s="10"/>
      <c r="N9" s="10"/>
      <c r="O9" s="10"/>
    </row>
    <row r="10" spans="1:15" s="64" customFormat="1" ht="13.8" x14ac:dyDescent="0.25">
      <c r="A10" s="7">
        <v>4</v>
      </c>
      <c r="B10" s="7" t="s">
        <v>798</v>
      </c>
      <c r="C10" s="7" t="s">
        <v>790</v>
      </c>
      <c r="D10" s="143">
        <v>5</v>
      </c>
      <c r="E10" s="143">
        <v>600000</v>
      </c>
      <c r="F10" s="145">
        <f t="shared" si="0"/>
        <v>3000000</v>
      </c>
      <c r="G10" s="10"/>
      <c r="H10" s="10"/>
      <c r="I10" s="10"/>
      <c r="J10" s="10"/>
      <c r="K10" s="10"/>
      <c r="L10" s="10"/>
      <c r="M10" s="10"/>
      <c r="N10" s="10"/>
      <c r="O10" s="10"/>
    </row>
    <row r="11" spans="1:15" ht="13.8" x14ac:dyDescent="0.25">
      <c r="A11" s="7">
        <v>6</v>
      </c>
      <c r="B11" s="7" t="s">
        <v>799</v>
      </c>
      <c r="C11" s="7" t="s">
        <v>790</v>
      </c>
      <c r="D11" s="143">
        <v>10</v>
      </c>
      <c r="E11" s="143">
        <v>3700000</v>
      </c>
      <c r="F11" s="145">
        <f t="shared" si="0"/>
        <v>37000000</v>
      </c>
      <c r="G11" s="2"/>
      <c r="H11" s="2"/>
      <c r="I11" s="2"/>
      <c r="J11" s="2"/>
      <c r="K11" s="2"/>
      <c r="L11" s="2"/>
      <c r="M11" s="2"/>
      <c r="N11" s="2"/>
      <c r="O11" s="2"/>
    </row>
    <row r="12" spans="1:15" ht="21" customHeight="1" x14ac:dyDescent="0.25">
      <c r="A12" s="44"/>
      <c r="B12" s="694" t="s">
        <v>27</v>
      </c>
      <c r="C12" s="695"/>
      <c r="D12" s="695"/>
      <c r="E12" s="696"/>
      <c r="F12" s="175">
        <f>SUM(F7:F11)</f>
        <v>46100000</v>
      </c>
      <c r="G12" s="2"/>
      <c r="H12" s="2"/>
      <c r="I12" s="2"/>
      <c r="J12" s="2"/>
      <c r="K12" s="2"/>
      <c r="L12" s="2"/>
      <c r="M12" s="2"/>
      <c r="N12" s="2"/>
      <c r="O12" s="2"/>
    </row>
    <row r="13" spans="1:15" x14ac:dyDescent="0.3">
      <c r="A13" s="3"/>
      <c r="B13"/>
      <c r="C13"/>
      <c r="D13"/>
      <c r="E13"/>
      <c r="F13"/>
      <c r="G13"/>
      <c r="H13"/>
      <c r="I13"/>
      <c r="J13"/>
      <c r="K13"/>
      <c r="L13"/>
      <c r="M13"/>
      <c r="N13"/>
      <c r="O13"/>
    </row>
    <row r="14" spans="1:15" x14ac:dyDescent="0.3">
      <c r="A14" s="3"/>
      <c r="B14"/>
      <c r="C14"/>
      <c r="D14"/>
      <c r="E14" s="172" t="s">
        <v>242</v>
      </c>
      <c r="F14" s="159">
        <f>F12/1000</f>
        <v>46100</v>
      </c>
      <c r="G14"/>
      <c r="H14"/>
      <c r="I14"/>
      <c r="J14"/>
      <c r="K14"/>
      <c r="L14"/>
      <c r="M14"/>
      <c r="N14"/>
      <c r="O14"/>
    </row>
    <row r="15" spans="1:15" x14ac:dyDescent="0.3">
      <c r="A15" s="3"/>
      <c r="B15"/>
      <c r="C15"/>
      <c r="D15"/>
      <c r="E15"/>
      <c r="F15"/>
      <c r="G15"/>
      <c r="H15"/>
      <c r="I15"/>
      <c r="J15"/>
      <c r="K15"/>
      <c r="L15"/>
      <c r="M15"/>
      <c r="N15"/>
      <c r="O15"/>
    </row>
    <row r="16" spans="1:15" x14ac:dyDescent="0.3">
      <c r="B16" s="82"/>
    </row>
    <row r="17" spans="1:5" x14ac:dyDescent="0.3">
      <c r="A17" s="521"/>
      <c r="B17" s="521" t="s">
        <v>803</v>
      </c>
      <c r="C17" s="521"/>
      <c r="D17" s="521"/>
      <c r="E17" s="521"/>
    </row>
    <row r="18" spans="1:5" x14ac:dyDescent="0.3">
      <c r="A18" s="521"/>
      <c r="B18" s="521" t="s">
        <v>800</v>
      </c>
      <c r="C18" s="521"/>
      <c r="D18" s="521"/>
      <c r="E18" s="521"/>
    </row>
    <row r="19" spans="1:5" x14ac:dyDescent="0.3">
      <c r="A19" s="521"/>
      <c r="B19" s="521"/>
      <c r="C19" s="521"/>
      <c r="D19" s="521"/>
      <c r="E19" s="521"/>
    </row>
    <row r="20" spans="1:5" x14ac:dyDescent="0.3">
      <c r="A20" s="521"/>
      <c r="B20" s="521" t="s">
        <v>801</v>
      </c>
      <c r="C20" s="521"/>
      <c r="D20" s="521"/>
      <c r="E20" s="521"/>
    </row>
    <row r="21" spans="1:5" x14ac:dyDescent="0.3">
      <c r="A21" s="521"/>
      <c r="B21" s="521" t="s">
        <v>802</v>
      </c>
      <c r="C21" s="521"/>
      <c r="D21" s="521"/>
      <c r="E21" s="521"/>
    </row>
    <row r="22" spans="1:5" x14ac:dyDescent="0.3">
      <c r="A22"/>
      <c r="B22"/>
      <c r="C22"/>
      <c r="D22"/>
      <c r="E22"/>
    </row>
  </sheetData>
  <mergeCells count="2">
    <mergeCell ref="A3:F3"/>
    <mergeCell ref="B12:E12"/>
  </mergeCells>
  <pageMargins left="0.7" right="0.42708333333333331" top="0.75" bottom="0.75" header="0.3" footer="0.3"/>
  <pageSetup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2:F23"/>
  <sheetViews>
    <sheetView workbookViewId="0">
      <selection activeCell="B20" sqref="B20"/>
    </sheetView>
  </sheetViews>
  <sheetFormatPr defaultRowHeight="13.2" x14ac:dyDescent="0.25"/>
  <cols>
    <col min="1" max="1" width="4.6640625" customWidth="1"/>
    <col min="2" max="2" width="19.5546875" customWidth="1"/>
    <col min="3" max="3" width="10.44140625" customWidth="1"/>
    <col min="4" max="4" width="13.109375" customWidth="1"/>
    <col min="5" max="5" width="17.109375" customWidth="1"/>
    <col min="6" max="6" width="19.88671875" customWidth="1"/>
    <col min="257" max="257" width="4.6640625" customWidth="1"/>
    <col min="258" max="258" width="19.5546875" customWidth="1"/>
    <col min="259" max="259" width="10.44140625" customWidth="1"/>
    <col min="260" max="260" width="13.109375" customWidth="1"/>
    <col min="261" max="261" width="17.109375" customWidth="1"/>
    <col min="262" max="262" width="17.44140625" customWidth="1"/>
    <col min="513" max="513" width="4.6640625" customWidth="1"/>
    <col min="514" max="514" width="19.5546875" customWidth="1"/>
    <col min="515" max="515" width="10.44140625" customWidth="1"/>
    <col min="516" max="516" width="13.109375" customWidth="1"/>
    <col min="517" max="517" width="17.109375" customWidth="1"/>
    <col min="518" max="518" width="17.44140625" customWidth="1"/>
    <col min="769" max="769" width="4.6640625" customWidth="1"/>
    <col min="770" max="770" width="19.5546875" customWidth="1"/>
    <col min="771" max="771" width="10.44140625" customWidth="1"/>
    <col min="772" max="772" width="13.109375" customWidth="1"/>
    <col min="773" max="773" width="17.109375" customWidth="1"/>
    <col min="774" max="774" width="17.44140625" customWidth="1"/>
    <col min="1025" max="1025" width="4.6640625" customWidth="1"/>
    <col min="1026" max="1026" width="19.5546875" customWidth="1"/>
    <col min="1027" max="1027" width="10.44140625" customWidth="1"/>
    <col min="1028" max="1028" width="13.109375" customWidth="1"/>
    <col min="1029" max="1029" width="17.109375" customWidth="1"/>
    <col min="1030" max="1030" width="17.44140625" customWidth="1"/>
    <col min="1281" max="1281" width="4.6640625" customWidth="1"/>
    <col min="1282" max="1282" width="19.5546875" customWidth="1"/>
    <col min="1283" max="1283" width="10.44140625" customWidth="1"/>
    <col min="1284" max="1284" width="13.109375" customWidth="1"/>
    <col min="1285" max="1285" width="17.109375" customWidth="1"/>
    <col min="1286" max="1286" width="17.44140625" customWidth="1"/>
    <col min="1537" max="1537" width="4.6640625" customWidth="1"/>
    <col min="1538" max="1538" width="19.5546875" customWidth="1"/>
    <col min="1539" max="1539" width="10.44140625" customWidth="1"/>
    <col min="1540" max="1540" width="13.109375" customWidth="1"/>
    <col min="1541" max="1541" width="17.109375" customWidth="1"/>
    <col min="1542" max="1542" width="17.44140625" customWidth="1"/>
    <col min="1793" max="1793" width="4.6640625" customWidth="1"/>
    <col min="1794" max="1794" width="19.5546875" customWidth="1"/>
    <col min="1795" max="1795" width="10.44140625" customWidth="1"/>
    <col min="1796" max="1796" width="13.109375" customWidth="1"/>
    <col min="1797" max="1797" width="17.109375" customWidth="1"/>
    <col min="1798" max="1798" width="17.44140625" customWidth="1"/>
    <col min="2049" max="2049" width="4.6640625" customWidth="1"/>
    <col min="2050" max="2050" width="19.5546875" customWidth="1"/>
    <col min="2051" max="2051" width="10.44140625" customWidth="1"/>
    <col min="2052" max="2052" width="13.109375" customWidth="1"/>
    <col min="2053" max="2053" width="17.109375" customWidth="1"/>
    <col min="2054" max="2054" width="17.44140625" customWidth="1"/>
    <col min="2305" max="2305" width="4.6640625" customWidth="1"/>
    <col min="2306" max="2306" width="19.5546875" customWidth="1"/>
    <col min="2307" max="2307" width="10.44140625" customWidth="1"/>
    <col min="2308" max="2308" width="13.109375" customWidth="1"/>
    <col min="2309" max="2309" width="17.109375" customWidth="1"/>
    <col min="2310" max="2310" width="17.44140625" customWidth="1"/>
    <col min="2561" max="2561" width="4.6640625" customWidth="1"/>
    <col min="2562" max="2562" width="19.5546875" customWidth="1"/>
    <col min="2563" max="2563" width="10.44140625" customWidth="1"/>
    <col min="2564" max="2564" width="13.109375" customWidth="1"/>
    <col min="2565" max="2565" width="17.109375" customWidth="1"/>
    <col min="2566" max="2566" width="17.44140625" customWidth="1"/>
    <col min="2817" max="2817" width="4.6640625" customWidth="1"/>
    <col min="2818" max="2818" width="19.5546875" customWidth="1"/>
    <col min="2819" max="2819" width="10.44140625" customWidth="1"/>
    <col min="2820" max="2820" width="13.109375" customWidth="1"/>
    <col min="2821" max="2821" width="17.109375" customWidth="1"/>
    <col min="2822" max="2822" width="17.44140625" customWidth="1"/>
    <col min="3073" max="3073" width="4.6640625" customWidth="1"/>
    <col min="3074" max="3074" width="19.5546875" customWidth="1"/>
    <col min="3075" max="3075" width="10.44140625" customWidth="1"/>
    <col min="3076" max="3076" width="13.109375" customWidth="1"/>
    <col min="3077" max="3077" width="17.109375" customWidth="1"/>
    <col min="3078" max="3078" width="17.44140625" customWidth="1"/>
    <col min="3329" max="3329" width="4.6640625" customWidth="1"/>
    <col min="3330" max="3330" width="19.5546875" customWidth="1"/>
    <col min="3331" max="3331" width="10.44140625" customWidth="1"/>
    <col min="3332" max="3332" width="13.109375" customWidth="1"/>
    <col min="3333" max="3333" width="17.109375" customWidth="1"/>
    <col min="3334" max="3334" width="17.44140625" customWidth="1"/>
    <col min="3585" max="3585" width="4.6640625" customWidth="1"/>
    <col min="3586" max="3586" width="19.5546875" customWidth="1"/>
    <col min="3587" max="3587" width="10.44140625" customWidth="1"/>
    <col min="3588" max="3588" width="13.109375" customWidth="1"/>
    <col min="3589" max="3589" width="17.109375" customWidth="1"/>
    <col min="3590" max="3590" width="17.44140625" customWidth="1"/>
    <col min="3841" max="3841" width="4.6640625" customWidth="1"/>
    <col min="3842" max="3842" width="19.5546875" customWidth="1"/>
    <col min="3843" max="3843" width="10.44140625" customWidth="1"/>
    <col min="3844" max="3844" width="13.109375" customWidth="1"/>
    <col min="3845" max="3845" width="17.109375" customWidth="1"/>
    <col min="3846" max="3846" width="17.44140625" customWidth="1"/>
    <col min="4097" max="4097" width="4.6640625" customWidth="1"/>
    <col min="4098" max="4098" width="19.5546875" customWidth="1"/>
    <col min="4099" max="4099" width="10.44140625" customWidth="1"/>
    <col min="4100" max="4100" width="13.109375" customWidth="1"/>
    <col min="4101" max="4101" width="17.109375" customWidth="1"/>
    <col min="4102" max="4102" width="17.44140625" customWidth="1"/>
    <col min="4353" max="4353" width="4.6640625" customWidth="1"/>
    <col min="4354" max="4354" width="19.5546875" customWidth="1"/>
    <col min="4355" max="4355" width="10.44140625" customWidth="1"/>
    <col min="4356" max="4356" width="13.109375" customWidth="1"/>
    <col min="4357" max="4357" width="17.109375" customWidth="1"/>
    <col min="4358" max="4358" width="17.44140625" customWidth="1"/>
    <col min="4609" max="4609" width="4.6640625" customWidth="1"/>
    <col min="4610" max="4610" width="19.5546875" customWidth="1"/>
    <col min="4611" max="4611" width="10.44140625" customWidth="1"/>
    <col min="4612" max="4612" width="13.109375" customWidth="1"/>
    <col min="4613" max="4613" width="17.109375" customWidth="1"/>
    <col min="4614" max="4614" width="17.44140625" customWidth="1"/>
    <col min="4865" max="4865" width="4.6640625" customWidth="1"/>
    <col min="4866" max="4866" width="19.5546875" customWidth="1"/>
    <col min="4867" max="4867" width="10.44140625" customWidth="1"/>
    <col min="4868" max="4868" width="13.109375" customWidth="1"/>
    <col min="4869" max="4869" width="17.109375" customWidth="1"/>
    <col min="4870" max="4870" width="17.44140625" customWidth="1"/>
    <col min="5121" max="5121" width="4.6640625" customWidth="1"/>
    <col min="5122" max="5122" width="19.5546875" customWidth="1"/>
    <col min="5123" max="5123" width="10.44140625" customWidth="1"/>
    <col min="5124" max="5124" width="13.109375" customWidth="1"/>
    <col min="5125" max="5125" width="17.109375" customWidth="1"/>
    <col min="5126" max="5126" width="17.44140625" customWidth="1"/>
    <col min="5377" max="5377" width="4.6640625" customWidth="1"/>
    <col min="5378" max="5378" width="19.5546875" customWidth="1"/>
    <col min="5379" max="5379" width="10.44140625" customWidth="1"/>
    <col min="5380" max="5380" width="13.109375" customWidth="1"/>
    <col min="5381" max="5381" width="17.109375" customWidth="1"/>
    <col min="5382" max="5382" width="17.44140625" customWidth="1"/>
    <col min="5633" max="5633" width="4.6640625" customWidth="1"/>
    <col min="5634" max="5634" width="19.5546875" customWidth="1"/>
    <col min="5635" max="5635" width="10.44140625" customWidth="1"/>
    <col min="5636" max="5636" width="13.109375" customWidth="1"/>
    <col min="5637" max="5637" width="17.109375" customWidth="1"/>
    <col min="5638" max="5638" width="17.44140625" customWidth="1"/>
    <col min="5889" max="5889" width="4.6640625" customWidth="1"/>
    <col min="5890" max="5890" width="19.5546875" customWidth="1"/>
    <col min="5891" max="5891" width="10.44140625" customWidth="1"/>
    <col min="5892" max="5892" width="13.109375" customWidth="1"/>
    <col min="5893" max="5893" width="17.109375" customWidth="1"/>
    <col min="5894" max="5894" width="17.44140625" customWidth="1"/>
    <col min="6145" max="6145" width="4.6640625" customWidth="1"/>
    <col min="6146" max="6146" width="19.5546875" customWidth="1"/>
    <col min="6147" max="6147" width="10.44140625" customWidth="1"/>
    <col min="6148" max="6148" width="13.109375" customWidth="1"/>
    <col min="6149" max="6149" width="17.109375" customWidth="1"/>
    <col min="6150" max="6150" width="17.44140625" customWidth="1"/>
    <col min="6401" max="6401" width="4.6640625" customWidth="1"/>
    <col min="6402" max="6402" width="19.5546875" customWidth="1"/>
    <col min="6403" max="6403" width="10.44140625" customWidth="1"/>
    <col min="6404" max="6404" width="13.109375" customWidth="1"/>
    <col min="6405" max="6405" width="17.109375" customWidth="1"/>
    <col min="6406" max="6406" width="17.44140625" customWidth="1"/>
    <col min="6657" max="6657" width="4.6640625" customWidth="1"/>
    <col min="6658" max="6658" width="19.5546875" customWidth="1"/>
    <col min="6659" max="6659" width="10.44140625" customWidth="1"/>
    <col min="6660" max="6660" width="13.109375" customWidth="1"/>
    <col min="6661" max="6661" width="17.109375" customWidth="1"/>
    <col min="6662" max="6662" width="17.44140625" customWidth="1"/>
    <col min="6913" max="6913" width="4.6640625" customWidth="1"/>
    <col min="6914" max="6914" width="19.5546875" customWidth="1"/>
    <col min="6915" max="6915" width="10.44140625" customWidth="1"/>
    <col min="6916" max="6916" width="13.109375" customWidth="1"/>
    <col min="6917" max="6917" width="17.109375" customWidth="1"/>
    <col min="6918" max="6918" width="17.44140625" customWidth="1"/>
    <col min="7169" max="7169" width="4.6640625" customWidth="1"/>
    <col min="7170" max="7170" width="19.5546875" customWidth="1"/>
    <col min="7171" max="7171" width="10.44140625" customWidth="1"/>
    <col min="7172" max="7172" width="13.109375" customWidth="1"/>
    <col min="7173" max="7173" width="17.109375" customWidth="1"/>
    <col min="7174" max="7174" width="17.44140625" customWidth="1"/>
    <col min="7425" max="7425" width="4.6640625" customWidth="1"/>
    <col min="7426" max="7426" width="19.5546875" customWidth="1"/>
    <col min="7427" max="7427" width="10.44140625" customWidth="1"/>
    <col min="7428" max="7428" width="13.109375" customWidth="1"/>
    <col min="7429" max="7429" width="17.109375" customWidth="1"/>
    <col min="7430" max="7430" width="17.44140625" customWidth="1"/>
    <col min="7681" max="7681" width="4.6640625" customWidth="1"/>
    <col min="7682" max="7682" width="19.5546875" customWidth="1"/>
    <col min="7683" max="7683" width="10.44140625" customWidth="1"/>
    <col min="7684" max="7684" width="13.109375" customWidth="1"/>
    <col min="7685" max="7685" width="17.109375" customWidth="1"/>
    <col min="7686" max="7686" width="17.44140625" customWidth="1"/>
    <col min="7937" max="7937" width="4.6640625" customWidth="1"/>
    <col min="7938" max="7938" width="19.5546875" customWidth="1"/>
    <col min="7939" max="7939" width="10.44140625" customWidth="1"/>
    <col min="7940" max="7940" width="13.109375" customWidth="1"/>
    <col min="7941" max="7941" width="17.109375" customWidth="1"/>
    <col min="7942" max="7942" width="17.44140625" customWidth="1"/>
    <col min="8193" max="8193" width="4.6640625" customWidth="1"/>
    <col min="8194" max="8194" width="19.5546875" customWidth="1"/>
    <col min="8195" max="8195" width="10.44140625" customWidth="1"/>
    <col min="8196" max="8196" width="13.109375" customWidth="1"/>
    <col min="8197" max="8197" width="17.109375" customWidth="1"/>
    <col min="8198" max="8198" width="17.44140625" customWidth="1"/>
    <col min="8449" max="8449" width="4.6640625" customWidth="1"/>
    <col min="8450" max="8450" width="19.5546875" customWidth="1"/>
    <col min="8451" max="8451" width="10.44140625" customWidth="1"/>
    <col min="8452" max="8452" width="13.109375" customWidth="1"/>
    <col min="8453" max="8453" width="17.109375" customWidth="1"/>
    <col min="8454" max="8454" width="17.44140625" customWidth="1"/>
    <col min="8705" max="8705" width="4.6640625" customWidth="1"/>
    <col min="8706" max="8706" width="19.5546875" customWidth="1"/>
    <col min="8707" max="8707" width="10.44140625" customWidth="1"/>
    <col min="8708" max="8708" width="13.109375" customWidth="1"/>
    <col min="8709" max="8709" width="17.109375" customWidth="1"/>
    <col min="8710" max="8710" width="17.44140625" customWidth="1"/>
    <col min="8961" max="8961" width="4.6640625" customWidth="1"/>
    <col min="8962" max="8962" width="19.5546875" customWidth="1"/>
    <col min="8963" max="8963" width="10.44140625" customWidth="1"/>
    <col min="8964" max="8964" width="13.109375" customWidth="1"/>
    <col min="8965" max="8965" width="17.109375" customWidth="1"/>
    <col min="8966" max="8966" width="17.44140625" customWidth="1"/>
    <col min="9217" max="9217" width="4.6640625" customWidth="1"/>
    <col min="9218" max="9218" width="19.5546875" customWidth="1"/>
    <col min="9219" max="9219" width="10.44140625" customWidth="1"/>
    <col min="9220" max="9220" width="13.109375" customWidth="1"/>
    <col min="9221" max="9221" width="17.109375" customWidth="1"/>
    <col min="9222" max="9222" width="17.44140625" customWidth="1"/>
    <col min="9473" max="9473" width="4.6640625" customWidth="1"/>
    <col min="9474" max="9474" width="19.5546875" customWidth="1"/>
    <col min="9475" max="9475" width="10.44140625" customWidth="1"/>
    <col min="9476" max="9476" width="13.109375" customWidth="1"/>
    <col min="9477" max="9477" width="17.109375" customWidth="1"/>
    <col min="9478" max="9478" width="17.44140625" customWidth="1"/>
    <col min="9729" max="9729" width="4.6640625" customWidth="1"/>
    <col min="9730" max="9730" width="19.5546875" customWidth="1"/>
    <col min="9731" max="9731" width="10.44140625" customWidth="1"/>
    <col min="9732" max="9732" width="13.109375" customWidth="1"/>
    <col min="9733" max="9733" width="17.109375" customWidth="1"/>
    <col min="9734" max="9734" width="17.44140625" customWidth="1"/>
    <col min="9985" max="9985" width="4.6640625" customWidth="1"/>
    <col min="9986" max="9986" width="19.5546875" customWidth="1"/>
    <col min="9987" max="9987" width="10.44140625" customWidth="1"/>
    <col min="9988" max="9988" width="13.109375" customWidth="1"/>
    <col min="9989" max="9989" width="17.109375" customWidth="1"/>
    <col min="9990" max="9990" width="17.44140625" customWidth="1"/>
    <col min="10241" max="10241" width="4.6640625" customWidth="1"/>
    <col min="10242" max="10242" width="19.5546875" customWidth="1"/>
    <col min="10243" max="10243" width="10.44140625" customWidth="1"/>
    <col min="10244" max="10244" width="13.109375" customWidth="1"/>
    <col min="10245" max="10245" width="17.109375" customWidth="1"/>
    <col min="10246" max="10246" width="17.44140625" customWidth="1"/>
    <col min="10497" max="10497" width="4.6640625" customWidth="1"/>
    <col min="10498" max="10498" width="19.5546875" customWidth="1"/>
    <col min="10499" max="10499" width="10.44140625" customWidth="1"/>
    <col min="10500" max="10500" width="13.109375" customWidth="1"/>
    <col min="10501" max="10501" width="17.109375" customWidth="1"/>
    <col min="10502" max="10502" width="17.44140625" customWidth="1"/>
    <col min="10753" max="10753" width="4.6640625" customWidth="1"/>
    <col min="10754" max="10754" width="19.5546875" customWidth="1"/>
    <col min="10755" max="10755" width="10.44140625" customWidth="1"/>
    <col min="10756" max="10756" width="13.109375" customWidth="1"/>
    <col min="10757" max="10757" width="17.109375" customWidth="1"/>
    <col min="10758" max="10758" width="17.44140625" customWidth="1"/>
    <col min="11009" max="11009" width="4.6640625" customWidth="1"/>
    <col min="11010" max="11010" width="19.5546875" customWidth="1"/>
    <col min="11011" max="11011" width="10.44140625" customWidth="1"/>
    <col min="11012" max="11012" width="13.109375" customWidth="1"/>
    <col min="11013" max="11013" width="17.109375" customWidth="1"/>
    <col min="11014" max="11014" width="17.44140625" customWidth="1"/>
    <col min="11265" max="11265" width="4.6640625" customWidth="1"/>
    <col min="11266" max="11266" width="19.5546875" customWidth="1"/>
    <col min="11267" max="11267" width="10.44140625" customWidth="1"/>
    <col min="11268" max="11268" width="13.109375" customWidth="1"/>
    <col min="11269" max="11269" width="17.109375" customWidth="1"/>
    <col min="11270" max="11270" width="17.44140625" customWidth="1"/>
    <col min="11521" max="11521" width="4.6640625" customWidth="1"/>
    <col min="11522" max="11522" width="19.5546875" customWidth="1"/>
    <col min="11523" max="11523" width="10.44140625" customWidth="1"/>
    <col min="11524" max="11524" width="13.109375" customWidth="1"/>
    <col min="11525" max="11525" width="17.109375" customWidth="1"/>
    <col min="11526" max="11526" width="17.44140625" customWidth="1"/>
    <col min="11777" max="11777" width="4.6640625" customWidth="1"/>
    <col min="11778" max="11778" width="19.5546875" customWidth="1"/>
    <col min="11779" max="11779" width="10.44140625" customWidth="1"/>
    <col min="11780" max="11780" width="13.109375" customWidth="1"/>
    <col min="11781" max="11781" width="17.109375" customWidth="1"/>
    <col min="11782" max="11782" width="17.44140625" customWidth="1"/>
    <col min="12033" max="12033" width="4.6640625" customWidth="1"/>
    <col min="12034" max="12034" width="19.5546875" customWidth="1"/>
    <col min="12035" max="12035" width="10.44140625" customWidth="1"/>
    <col min="12036" max="12036" width="13.109375" customWidth="1"/>
    <col min="12037" max="12037" width="17.109375" customWidth="1"/>
    <col min="12038" max="12038" width="17.44140625" customWidth="1"/>
    <col min="12289" max="12289" width="4.6640625" customWidth="1"/>
    <col min="12290" max="12290" width="19.5546875" customWidth="1"/>
    <col min="12291" max="12291" width="10.44140625" customWidth="1"/>
    <col min="12292" max="12292" width="13.109375" customWidth="1"/>
    <col min="12293" max="12293" width="17.109375" customWidth="1"/>
    <col min="12294" max="12294" width="17.44140625" customWidth="1"/>
    <col min="12545" max="12545" width="4.6640625" customWidth="1"/>
    <col min="12546" max="12546" width="19.5546875" customWidth="1"/>
    <col min="12547" max="12547" width="10.44140625" customWidth="1"/>
    <col min="12548" max="12548" width="13.109375" customWidth="1"/>
    <col min="12549" max="12549" width="17.109375" customWidth="1"/>
    <col min="12550" max="12550" width="17.44140625" customWidth="1"/>
    <col min="12801" max="12801" width="4.6640625" customWidth="1"/>
    <col min="12802" max="12802" width="19.5546875" customWidth="1"/>
    <col min="12803" max="12803" width="10.44140625" customWidth="1"/>
    <col min="12804" max="12804" width="13.109375" customWidth="1"/>
    <col min="12805" max="12805" width="17.109375" customWidth="1"/>
    <col min="12806" max="12806" width="17.44140625" customWidth="1"/>
    <col min="13057" max="13057" width="4.6640625" customWidth="1"/>
    <col min="13058" max="13058" width="19.5546875" customWidth="1"/>
    <col min="13059" max="13059" width="10.44140625" customWidth="1"/>
    <col min="13060" max="13060" width="13.109375" customWidth="1"/>
    <col min="13061" max="13061" width="17.109375" customWidth="1"/>
    <col min="13062" max="13062" width="17.44140625" customWidth="1"/>
    <col min="13313" max="13313" width="4.6640625" customWidth="1"/>
    <col min="13314" max="13314" width="19.5546875" customWidth="1"/>
    <col min="13315" max="13315" width="10.44140625" customWidth="1"/>
    <col min="13316" max="13316" width="13.109375" customWidth="1"/>
    <col min="13317" max="13317" width="17.109375" customWidth="1"/>
    <col min="13318" max="13318" width="17.44140625" customWidth="1"/>
    <col min="13569" max="13569" width="4.6640625" customWidth="1"/>
    <col min="13570" max="13570" width="19.5546875" customWidth="1"/>
    <col min="13571" max="13571" width="10.44140625" customWidth="1"/>
    <col min="13572" max="13572" width="13.109375" customWidth="1"/>
    <col min="13573" max="13573" width="17.109375" customWidth="1"/>
    <col min="13574" max="13574" width="17.44140625" customWidth="1"/>
    <col min="13825" max="13825" width="4.6640625" customWidth="1"/>
    <col min="13826" max="13826" width="19.5546875" customWidth="1"/>
    <col min="13827" max="13827" width="10.44140625" customWidth="1"/>
    <col min="13828" max="13828" width="13.109375" customWidth="1"/>
    <col min="13829" max="13829" width="17.109375" customWidth="1"/>
    <col min="13830" max="13830" width="17.44140625" customWidth="1"/>
    <col min="14081" max="14081" width="4.6640625" customWidth="1"/>
    <col min="14082" max="14082" width="19.5546875" customWidth="1"/>
    <col min="14083" max="14083" width="10.44140625" customWidth="1"/>
    <col min="14084" max="14084" width="13.109375" customWidth="1"/>
    <col min="14085" max="14085" width="17.109375" customWidth="1"/>
    <col min="14086" max="14086" width="17.44140625" customWidth="1"/>
    <col min="14337" max="14337" width="4.6640625" customWidth="1"/>
    <col min="14338" max="14338" width="19.5546875" customWidth="1"/>
    <col min="14339" max="14339" width="10.44140625" customWidth="1"/>
    <col min="14340" max="14340" width="13.109375" customWidth="1"/>
    <col min="14341" max="14341" width="17.109375" customWidth="1"/>
    <col min="14342" max="14342" width="17.44140625" customWidth="1"/>
    <col min="14593" max="14593" width="4.6640625" customWidth="1"/>
    <col min="14594" max="14594" width="19.5546875" customWidth="1"/>
    <col min="14595" max="14595" width="10.44140625" customWidth="1"/>
    <col min="14596" max="14596" width="13.109375" customWidth="1"/>
    <col min="14597" max="14597" width="17.109375" customWidth="1"/>
    <col min="14598" max="14598" width="17.44140625" customWidth="1"/>
    <col min="14849" max="14849" width="4.6640625" customWidth="1"/>
    <col min="14850" max="14850" width="19.5546875" customWidth="1"/>
    <col min="14851" max="14851" width="10.44140625" customWidth="1"/>
    <col min="14852" max="14852" width="13.109375" customWidth="1"/>
    <col min="14853" max="14853" width="17.109375" customWidth="1"/>
    <col min="14854" max="14854" width="17.44140625" customWidth="1"/>
    <col min="15105" max="15105" width="4.6640625" customWidth="1"/>
    <col min="15106" max="15106" width="19.5546875" customWidth="1"/>
    <col min="15107" max="15107" width="10.44140625" customWidth="1"/>
    <col min="15108" max="15108" width="13.109375" customWidth="1"/>
    <col min="15109" max="15109" width="17.109375" customWidth="1"/>
    <col min="15110" max="15110" width="17.44140625" customWidth="1"/>
    <col min="15361" max="15361" width="4.6640625" customWidth="1"/>
    <col min="15362" max="15362" width="19.5546875" customWidth="1"/>
    <col min="15363" max="15363" width="10.44140625" customWidth="1"/>
    <col min="15364" max="15364" width="13.109375" customWidth="1"/>
    <col min="15365" max="15365" width="17.109375" customWidth="1"/>
    <col min="15366" max="15366" width="17.44140625" customWidth="1"/>
    <col min="15617" max="15617" width="4.6640625" customWidth="1"/>
    <col min="15618" max="15618" width="19.5546875" customWidth="1"/>
    <col min="15619" max="15619" width="10.44140625" customWidth="1"/>
    <col min="15620" max="15620" width="13.109375" customWidth="1"/>
    <col min="15621" max="15621" width="17.109375" customWidth="1"/>
    <col min="15622" max="15622" width="17.44140625" customWidth="1"/>
    <col min="15873" max="15873" width="4.6640625" customWidth="1"/>
    <col min="15874" max="15874" width="19.5546875" customWidth="1"/>
    <col min="15875" max="15875" width="10.44140625" customWidth="1"/>
    <col min="15876" max="15876" width="13.109375" customWidth="1"/>
    <col min="15877" max="15877" width="17.109375" customWidth="1"/>
    <col min="15878" max="15878" width="17.44140625" customWidth="1"/>
    <col min="16129" max="16129" width="4.6640625" customWidth="1"/>
    <col min="16130" max="16130" width="19.5546875" customWidth="1"/>
    <col min="16131" max="16131" width="10.44140625" customWidth="1"/>
    <col min="16132" max="16132" width="13.109375" customWidth="1"/>
    <col min="16133" max="16133" width="17.109375" customWidth="1"/>
    <col min="16134" max="16134" width="17.44140625" customWidth="1"/>
  </cols>
  <sheetData>
    <row r="2" spans="1:6" ht="13.8" x14ac:dyDescent="0.25">
      <c r="A2" s="2"/>
      <c r="B2" s="2"/>
      <c r="C2" s="2"/>
      <c r="D2" s="2"/>
      <c r="E2" s="2"/>
      <c r="F2" s="141" t="s">
        <v>294</v>
      </c>
    </row>
    <row r="3" spans="1:6" ht="13.8" x14ac:dyDescent="0.25">
      <c r="A3" s="2"/>
      <c r="B3" s="2"/>
      <c r="C3" s="2"/>
      <c r="D3" s="2"/>
      <c r="E3" s="2"/>
      <c r="F3" s="141"/>
    </row>
    <row r="4" spans="1:6" x14ac:dyDescent="0.25">
      <c r="A4" s="669" t="s">
        <v>804</v>
      </c>
      <c r="B4" s="669"/>
      <c r="C4" s="669"/>
      <c r="D4" s="669"/>
      <c r="E4" s="669"/>
      <c r="F4" s="669"/>
    </row>
    <row r="5" spans="1:6" x14ac:dyDescent="0.25">
      <c r="A5" s="86"/>
      <c r="B5" s="86"/>
      <c r="C5" s="86"/>
      <c r="D5" s="86"/>
      <c r="E5" s="86"/>
      <c r="F5" s="86"/>
    </row>
    <row r="6" spans="1:6" ht="13.8" x14ac:dyDescent="0.25">
      <c r="A6" s="2"/>
      <c r="B6" s="2"/>
      <c r="C6" s="2"/>
      <c r="D6" s="2"/>
      <c r="E6" s="2"/>
      <c r="F6" s="62" t="s">
        <v>221</v>
      </c>
    </row>
    <row r="7" spans="1:6" ht="52.8" x14ac:dyDescent="0.25">
      <c r="A7" s="17" t="s">
        <v>2</v>
      </c>
      <c r="B7" s="17" t="s">
        <v>293</v>
      </c>
      <c r="C7" s="21" t="s">
        <v>3</v>
      </c>
      <c r="D7" s="21" t="s">
        <v>284</v>
      </c>
      <c r="E7" s="21" t="s">
        <v>283</v>
      </c>
      <c r="F7" s="21" t="s">
        <v>286</v>
      </c>
    </row>
    <row r="8" spans="1:6" x14ac:dyDescent="0.25">
      <c r="A8" s="7">
        <v>1</v>
      </c>
      <c r="B8" s="7" t="s">
        <v>805</v>
      </c>
      <c r="C8" s="7" t="s">
        <v>790</v>
      </c>
      <c r="D8" s="143">
        <v>10</v>
      </c>
      <c r="E8" s="143">
        <v>800000</v>
      </c>
      <c r="F8" s="145">
        <f t="shared" ref="F8:F13" si="0">D8*E8</f>
        <v>8000000</v>
      </c>
    </row>
    <row r="9" spans="1:6" x14ac:dyDescent="0.25">
      <c r="A9" s="7">
        <v>2</v>
      </c>
      <c r="B9" s="7" t="s">
        <v>806</v>
      </c>
      <c r="C9" s="7" t="s">
        <v>790</v>
      </c>
      <c r="D9" s="143">
        <v>4</v>
      </c>
      <c r="E9" s="143">
        <v>2500000</v>
      </c>
      <c r="F9" s="145">
        <f t="shared" si="0"/>
        <v>10000000</v>
      </c>
    </row>
    <row r="10" spans="1:6" x14ac:dyDescent="0.25">
      <c r="A10" s="7">
        <v>3</v>
      </c>
      <c r="B10" s="7" t="s">
        <v>807</v>
      </c>
      <c r="C10" s="7" t="s">
        <v>790</v>
      </c>
      <c r="D10" s="143">
        <v>10</v>
      </c>
      <c r="E10" s="143">
        <v>700000</v>
      </c>
      <c r="F10" s="145">
        <f t="shared" si="0"/>
        <v>7000000</v>
      </c>
    </row>
    <row r="11" spans="1:6" x14ac:dyDescent="0.25">
      <c r="A11" s="7">
        <v>4</v>
      </c>
      <c r="B11" s="7" t="s">
        <v>808</v>
      </c>
      <c r="C11" s="7" t="s">
        <v>790</v>
      </c>
      <c r="D11" s="143">
        <v>30</v>
      </c>
      <c r="E11" s="143">
        <v>250000</v>
      </c>
      <c r="F11" s="145">
        <f t="shared" si="0"/>
        <v>7500000</v>
      </c>
    </row>
    <row r="12" spans="1:6" x14ac:dyDescent="0.25">
      <c r="A12" s="7">
        <v>5</v>
      </c>
      <c r="B12" s="7" t="s">
        <v>809</v>
      </c>
      <c r="C12" s="7" t="s">
        <v>790</v>
      </c>
      <c r="D12" s="143">
        <v>10</v>
      </c>
      <c r="E12" s="143">
        <v>150000</v>
      </c>
      <c r="F12" s="145">
        <f t="shared" si="0"/>
        <v>1500000</v>
      </c>
    </row>
    <row r="13" spans="1:6" x14ac:dyDescent="0.25">
      <c r="A13" s="7">
        <v>6</v>
      </c>
      <c r="B13" s="7"/>
      <c r="C13" s="7"/>
      <c r="D13" s="143"/>
      <c r="E13" s="143"/>
      <c r="F13" s="145">
        <f t="shared" si="0"/>
        <v>0</v>
      </c>
    </row>
    <row r="14" spans="1:6" x14ac:dyDescent="0.25">
      <c r="A14" s="44"/>
      <c r="B14" s="694" t="s">
        <v>27</v>
      </c>
      <c r="C14" s="695"/>
      <c r="D14" s="695"/>
      <c r="E14" s="696"/>
      <c r="F14" s="175">
        <f>SUM(F8:F13)</f>
        <v>34000000</v>
      </c>
    </row>
    <row r="15" spans="1:6" x14ac:dyDescent="0.25">
      <c r="A15" s="703"/>
      <c r="B15" s="703"/>
      <c r="C15" s="703"/>
      <c r="D15" s="703"/>
      <c r="E15" s="703"/>
      <c r="F15" s="703"/>
    </row>
    <row r="16" spans="1:6" ht="14.4" x14ac:dyDescent="0.3">
      <c r="A16" s="3"/>
      <c r="E16" s="172" t="s">
        <v>242</v>
      </c>
      <c r="F16" s="159">
        <f>F14/1000</f>
        <v>34000</v>
      </c>
    </row>
    <row r="17" spans="1:6" ht="14.4" x14ac:dyDescent="0.3">
      <c r="A17" s="3"/>
    </row>
    <row r="18" spans="1:6" ht="14.4" x14ac:dyDescent="0.3">
      <c r="A18" s="1"/>
      <c r="B18" s="82"/>
      <c r="C18" s="1"/>
      <c r="D18" s="1"/>
      <c r="E18" s="1"/>
      <c r="F18" s="1"/>
    </row>
    <row r="19" spans="1:6" ht="14.4" x14ac:dyDescent="0.3">
      <c r="A19" s="521" t="s">
        <v>0</v>
      </c>
      <c r="B19" s="521" t="s">
        <v>812</v>
      </c>
      <c r="C19" s="521"/>
      <c r="D19" s="521"/>
      <c r="E19" s="521"/>
      <c r="F19" s="1"/>
    </row>
    <row r="20" spans="1:6" ht="14.4" x14ac:dyDescent="0.3">
      <c r="A20" s="521"/>
      <c r="B20" s="521" t="s">
        <v>814</v>
      </c>
      <c r="C20" s="521"/>
      <c r="D20" s="521"/>
      <c r="E20" s="521"/>
      <c r="F20" s="1"/>
    </row>
    <row r="21" spans="1:6" x14ac:dyDescent="0.25">
      <c r="A21" s="521"/>
      <c r="B21" s="521"/>
      <c r="C21" s="521"/>
      <c r="D21" s="521"/>
      <c r="E21" s="521"/>
    </row>
    <row r="22" spans="1:6" x14ac:dyDescent="0.25">
      <c r="A22" s="521"/>
      <c r="B22" s="521" t="s">
        <v>811</v>
      </c>
      <c r="C22" s="521"/>
      <c r="D22" s="521"/>
      <c r="E22" s="521"/>
    </row>
    <row r="23" spans="1:6" x14ac:dyDescent="0.25">
      <c r="A23" s="521"/>
      <c r="B23" s="521" t="s">
        <v>813</v>
      </c>
      <c r="C23" s="521"/>
      <c r="D23" s="521"/>
      <c r="E23" s="521"/>
    </row>
  </sheetData>
  <mergeCells count="3">
    <mergeCell ref="A4:F4"/>
    <mergeCell ref="B14:E14"/>
    <mergeCell ref="A15:F15"/>
  </mergeCells>
  <pageMargins left="0.7" right="0.7" top="0.75" bottom="0.75" header="0.3" footer="0.3"/>
  <pageSetup paperSize="9" orientation="portrait" verticalDpi="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O23"/>
  <sheetViews>
    <sheetView zoomScalePageLayoutView="115" workbookViewId="0">
      <selection activeCell="F17" sqref="F17"/>
    </sheetView>
  </sheetViews>
  <sheetFormatPr defaultRowHeight="14.4" x14ac:dyDescent="0.3"/>
  <cols>
    <col min="1" max="1" width="4.44140625" style="1" customWidth="1"/>
    <col min="2" max="2" width="32.33203125" style="1" customWidth="1"/>
    <col min="3" max="3" width="11" style="1" customWidth="1"/>
    <col min="4" max="4" width="14.5546875" style="1" customWidth="1"/>
    <col min="5" max="5" width="14.88671875" style="1" customWidth="1"/>
    <col min="6" max="6" width="17.33203125" style="1" customWidth="1"/>
    <col min="7" max="15" width="9.109375" style="1"/>
  </cols>
  <sheetData>
    <row r="1" spans="1:15" ht="21" customHeight="1" x14ac:dyDescent="0.25">
      <c r="A1" s="2"/>
      <c r="B1" s="2"/>
      <c r="C1" s="2"/>
      <c r="D1" s="2"/>
      <c r="E1" s="2"/>
      <c r="F1" s="141" t="s">
        <v>294</v>
      </c>
      <c r="G1" s="2"/>
      <c r="H1" s="2"/>
      <c r="I1" s="2"/>
      <c r="J1" s="2"/>
      <c r="K1" s="2"/>
      <c r="L1" s="2"/>
      <c r="M1" s="2"/>
      <c r="N1" s="2"/>
      <c r="O1" s="2"/>
    </row>
    <row r="2" spans="1:15" ht="21" customHeight="1" x14ac:dyDescent="0.25">
      <c r="A2" s="2"/>
      <c r="B2" s="2"/>
      <c r="C2" s="2"/>
      <c r="D2" s="2"/>
      <c r="E2" s="2"/>
      <c r="F2" s="141"/>
      <c r="G2" s="2"/>
      <c r="H2" s="2"/>
      <c r="I2" s="2"/>
      <c r="J2" s="2"/>
      <c r="K2" s="2"/>
      <c r="L2" s="2"/>
      <c r="M2" s="2"/>
      <c r="N2" s="2"/>
      <c r="O2" s="2"/>
    </row>
    <row r="3" spans="1:15" ht="13.8" x14ac:dyDescent="0.25">
      <c r="A3" s="669" t="s">
        <v>815</v>
      </c>
      <c r="B3" s="669"/>
      <c r="C3" s="669"/>
      <c r="D3" s="669"/>
      <c r="E3" s="669"/>
      <c r="F3" s="669"/>
      <c r="G3" s="2"/>
      <c r="H3" s="2"/>
      <c r="I3" s="2"/>
      <c r="J3" s="2"/>
      <c r="K3" s="2"/>
      <c r="L3" s="2"/>
      <c r="M3" s="2"/>
      <c r="N3" s="2"/>
      <c r="O3" s="2"/>
    </row>
    <row r="4" spans="1:15" ht="13.8" x14ac:dyDescent="0.25">
      <c r="A4" s="86"/>
      <c r="B4" s="86"/>
      <c r="C4" s="86"/>
      <c r="D4" s="86"/>
      <c r="E4" s="86"/>
      <c r="F4" s="86"/>
      <c r="G4" s="2"/>
      <c r="H4" s="2"/>
      <c r="I4" s="2"/>
      <c r="J4" s="2"/>
      <c r="K4" s="2"/>
      <c r="L4" s="2"/>
      <c r="M4" s="2"/>
      <c r="N4" s="2"/>
      <c r="O4" s="2"/>
    </row>
    <row r="5" spans="1:15" ht="13.8" x14ac:dyDescent="0.25">
      <c r="A5" s="2"/>
      <c r="B5" s="2"/>
      <c r="C5" s="2"/>
      <c r="D5" s="2"/>
      <c r="E5" s="2"/>
      <c r="F5" s="62" t="s">
        <v>221</v>
      </c>
      <c r="G5" s="2"/>
      <c r="H5" s="2"/>
      <c r="I5" s="2"/>
      <c r="J5" s="2"/>
      <c r="K5" s="2"/>
      <c r="L5" s="2"/>
      <c r="M5" s="2"/>
      <c r="N5" s="2"/>
      <c r="O5" s="2"/>
    </row>
    <row r="6" spans="1:15" s="16" customFormat="1" ht="43.5" customHeight="1" x14ac:dyDescent="0.25">
      <c r="A6" s="17" t="s">
        <v>2</v>
      </c>
      <c r="B6" s="21" t="s">
        <v>295</v>
      </c>
      <c r="C6" s="21" t="s">
        <v>3</v>
      </c>
      <c r="D6" s="21" t="s">
        <v>284</v>
      </c>
      <c r="E6" s="21" t="s">
        <v>283</v>
      </c>
      <c r="F6" s="21" t="s">
        <v>286</v>
      </c>
      <c r="G6" s="15"/>
      <c r="H6" s="15"/>
      <c r="I6" s="15"/>
      <c r="J6" s="15"/>
      <c r="K6" s="15"/>
      <c r="L6" s="15"/>
      <c r="M6" s="15"/>
      <c r="N6" s="15"/>
      <c r="O6" s="15"/>
    </row>
    <row r="7" spans="1:15" s="64" customFormat="1" ht="13.8" x14ac:dyDescent="0.25">
      <c r="A7" s="7">
        <v>1</v>
      </c>
      <c r="B7" s="7" t="s">
        <v>816</v>
      </c>
      <c r="C7" s="7" t="s">
        <v>790</v>
      </c>
      <c r="D7" s="143">
        <v>5</v>
      </c>
      <c r="E7" s="143">
        <v>50000</v>
      </c>
      <c r="F7" s="145">
        <f>D7*E7</f>
        <v>250000</v>
      </c>
      <c r="G7" s="10"/>
      <c r="H7" s="10"/>
      <c r="I7" s="10"/>
      <c r="J7" s="10"/>
      <c r="K7" s="10"/>
      <c r="L7" s="10"/>
      <c r="M7" s="10"/>
      <c r="N7" s="10"/>
      <c r="O7" s="10"/>
    </row>
    <row r="8" spans="1:15" s="64" customFormat="1" ht="13.8" x14ac:dyDescent="0.25">
      <c r="A8" s="7">
        <v>2</v>
      </c>
      <c r="B8" s="7" t="s">
        <v>817</v>
      </c>
      <c r="C8" s="7" t="s">
        <v>790</v>
      </c>
      <c r="D8" s="143">
        <v>10</v>
      </c>
      <c r="E8" s="143">
        <v>20000</v>
      </c>
      <c r="F8" s="145">
        <f t="shared" ref="F8:F11" si="0">D8*E8</f>
        <v>200000</v>
      </c>
      <c r="G8" s="10"/>
      <c r="H8" s="10"/>
      <c r="I8" s="10"/>
      <c r="J8" s="10"/>
      <c r="K8" s="10"/>
      <c r="L8" s="10"/>
      <c r="M8" s="10"/>
      <c r="N8" s="10"/>
      <c r="O8" s="10"/>
    </row>
    <row r="9" spans="1:15" s="64" customFormat="1" ht="13.8" x14ac:dyDescent="0.25">
      <c r="A9" s="7">
        <v>3</v>
      </c>
      <c r="B9" s="7" t="s">
        <v>818</v>
      </c>
      <c r="C9" s="7" t="s">
        <v>790</v>
      </c>
      <c r="D9" s="143">
        <v>2</v>
      </c>
      <c r="E9" s="143">
        <v>50000</v>
      </c>
      <c r="F9" s="145">
        <f t="shared" si="0"/>
        <v>100000</v>
      </c>
      <c r="G9" s="10"/>
      <c r="H9" s="10"/>
      <c r="I9" s="10"/>
      <c r="J9" s="10"/>
      <c r="K9" s="10"/>
      <c r="L9" s="10"/>
      <c r="M9" s="10"/>
      <c r="N9" s="10"/>
      <c r="O9" s="10"/>
    </row>
    <row r="10" spans="1:15" s="64" customFormat="1" ht="13.8" x14ac:dyDescent="0.25">
      <c r="A10" s="7">
        <v>4</v>
      </c>
      <c r="B10" s="7" t="s">
        <v>819</v>
      </c>
      <c r="C10" s="7" t="s">
        <v>790</v>
      </c>
      <c r="D10" s="143">
        <v>2</v>
      </c>
      <c r="E10" s="143">
        <v>25000</v>
      </c>
      <c r="F10" s="145">
        <f t="shared" si="0"/>
        <v>50000</v>
      </c>
      <c r="G10" s="10"/>
      <c r="H10" s="10"/>
      <c r="I10" s="10"/>
      <c r="J10" s="10"/>
      <c r="K10" s="10"/>
      <c r="L10" s="10"/>
      <c r="M10" s="10"/>
      <c r="N10" s="10"/>
      <c r="O10" s="10"/>
    </row>
    <row r="11" spans="1:15" s="64" customFormat="1" ht="13.8" x14ac:dyDescent="0.25">
      <c r="A11" s="7">
        <v>5</v>
      </c>
      <c r="B11" s="7" t="s">
        <v>820</v>
      </c>
      <c r="C11" s="7" t="s">
        <v>790</v>
      </c>
      <c r="D11" s="143">
        <v>2</v>
      </c>
      <c r="E11" s="143">
        <v>40000</v>
      </c>
      <c r="F11" s="145">
        <f t="shared" si="0"/>
        <v>80000</v>
      </c>
      <c r="G11" s="10"/>
      <c r="H11" s="10"/>
      <c r="I11" s="10"/>
      <c r="J11" s="10"/>
      <c r="K11" s="10"/>
      <c r="L11" s="10"/>
      <c r="M11" s="10"/>
      <c r="N11" s="10"/>
      <c r="O11" s="10"/>
    </row>
    <row r="12" spans="1:15" ht="21" customHeight="1" x14ac:dyDescent="0.25">
      <c r="A12" s="44"/>
      <c r="B12" s="694" t="s">
        <v>27</v>
      </c>
      <c r="C12" s="695"/>
      <c r="D12" s="695"/>
      <c r="E12" s="696"/>
      <c r="F12" s="175">
        <f>SUM(F7:F11)</f>
        <v>680000</v>
      </c>
      <c r="G12" s="2"/>
      <c r="H12" s="2"/>
      <c r="I12" s="2"/>
      <c r="J12" s="2"/>
      <c r="K12" s="2"/>
      <c r="L12" s="2"/>
      <c r="M12" s="2"/>
      <c r="N12" s="2"/>
      <c r="O12" s="2"/>
    </row>
    <row r="13" spans="1:15" x14ac:dyDescent="0.3">
      <c r="A13" s="3"/>
      <c r="B13"/>
      <c r="C13"/>
      <c r="D13"/>
      <c r="E13"/>
      <c r="F13"/>
      <c r="G13"/>
      <c r="H13"/>
      <c r="I13"/>
      <c r="J13"/>
      <c r="K13"/>
      <c r="L13"/>
      <c r="M13"/>
      <c r="N13"/>
      <c r="O13"/>
    </row>
    <row r="14" spans="1:15" x14ac:dyDescent="0.3">
      <c r="A14" s="3"/>
      <c r="B14"/>
      <c r="C14"/>
      <c r="D14"/>
      <c r="E14" s="172" t="s">
        <v>242</v>
      </c>
      <c r="F14" s="159">
        <f>F12/1000</f>
        <v>680</v>
      </c>
      <c r="G14"/>
      <c r="H14"/>
      <c r="I14"/>
      <c r="J14"/>
      <c r="K14"/>
      <c r="L14"/>
      <c r="M14"/>
      <c r="N14"/>
      <c r="O14"/>
    </row>
    <row r="15" spans="1:15" x14ac:dyDescent="0.3">
      <c r="A15" s="3"/>
      <c r="B15"/>
      <c r="C15"/>
      <c r="D15"/>
      <c r="E15"/>
      <c r="F15"/>
      <c r="G15"/>
      <c r="H15"/>
      <c r="I15"/>
      <c r="J15"/>
      <c r="K15"/>
      <c r="L15"/>
      <c r="M15"/>
      <c r="N15"/>
      <c r="O15"/>
    </row>
    <row r="16" spans="1:15" x14ac:dyDescent="0.3">
      <c r="B16" s="82"/>
    </row>
    <row r="17" spans="1:5" x14ac:dyDescent="0.3">
      <c r="B17" s="82"/>
    </row>
    <row r="18" spans="1:5" x14ac:dyDescent="0.3">
      <c r="A18" s="521"/>
      <c r="B18" s="521" t="s">
        <v>823</v>
      </c>
      <c r="C18" s="521"/>
      <c r="D18" s="521"/>
      <c r="E18" s="521"/>
    </row>
    <row r="19" spans="1:5" x14ac:dyDescent="0.3">
      <c r="A19" s="521"/>
      <c r="B19" s="521" t="s">
        <v>824</v>
      </c>
      <c r="C19" s="521"/>
      <c r="D19" s="521"/>
      <c r="E19" s="521"/>
    </row>
    <row r="20" spans="1:5" x14ac:dyDescent="0.3">
      <c r="A20" s="521"/>
      <c r="B20" s="521"/>
      <c r="C20" s="521"/>
      <c r="D20" s="521"/>
      <c r="E20" s="521"/>
    </row>
    <row r="21" spans="1:5" x14ac:dyDescent="0.3">
      <c r="A21" s="521"/>
      <c r="B21" s="521" t="s">
        <v>821</v>
      </c>
      <c r="C21" s="521"/>
      <c r="D21" s="521"/>
      <c r="E21" s="521"/>
    </row>
    <row r="22" spans="1:5" x14ac:dyDescent="0.3">
      <c r="A22" s="521"/>
      <c r="B22" s="521" t="s">
        <v>822</v>
      </c>
      <c r="C22" s="521"/>
      <c r="D22" s="521"/>
      <c r="E22" s="521"/>
    </row>
    <row r="23" spans="1:5" x14ac:dyDescent="0.3">
      <c r="A23"/>
      <c r="B23"/>
      <c r="C23"/>
      <c r="D23"/>
      <c r="E23"/>
    </row>
  </sheetData>
  <mergeCells count="2">
    <mergeCell ref="A3:F3"/>
    <mergeCell ref="B12:E12"/>
  </mergeCells>
  <pageMargins left="0.7" right="0.42708333333333331"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I51"/>
  <sheetViews>
    <sheetView topLeftCell="A10" workbookViewId="0">
      <selection activeCell="C106" sqref="C106"/>
    </sheetView>
  </sheetViews>
  <sheetFormatPr defaultRowHeight="13.2" x14ac:dyDescent="0.25"/>
  <cols>
    <col min="2" max="9" width="24.109375" customWidth="1"/>
  </cols>
  <sheetData>
    <row r="1" spans="1:9" x14ac:dyDescent="0.25">
      <c r="A1" s="603" t="s">
        <v>641</v>
      </c>
      <c r="B1" s="604"/>
      <c r="C1" s="604"/>
      <c r="D1" s="604"/>
      <c r="E1" s="604"/>
      <c r="F1" s="604"/>
      <c r="G1" s="604"/>
      <c r="H1" s="604"/>
      <c r="I1" s="604"/>
    </row>
    <row r="4" spans="1:9" ht="33" customHeight="1" x14ac:dyDescent="0.25">
      <c r="A4" s="605" t="s">
        <v>2</v>
      </c>
      <c r="B4" s="600" t="s">
        <v>626</v>
      </c>
      <c r="C4" s="600" t="s">
        <v>627</v>
      </c>
      <c r="D4" s="600" t="s">
        <v>628</v>
      </c>
      <c r="E4" s="600" t="s">
        <v>3</v>
      </c>
      <c r="F4" s="600" t="s">
        <v>629</v>
      </c>
      <c r="G4" s="600" t="s">
        <v>630</v>
      </c>
      <c r="H4" s="600" t="s">
        <v>640</v>
      </c>
      <c r="I4" s="601" t="s">
        <v>631</v>
      </c>
    </row>
    <row r="5" spans="1:9" ht="42" customHeight="1" x14ac:dyDescent="0.25">
      <c r="A5" s="605"/>
      <c r="B5" s="600"/>
      <c r="C5" s="600"/>
      <c r="D5" s="600"/>
      <c r="E5" s="600"/>
      <c r="F5" s="600"/>
      <c r="G5" s="600"/>
      <c r="H5" s="600"/>
      <c r="I5" s="602"/>
    </row>
    <row r="6" spans="1:9" ht="15.6" x14ac:dyDescent="0.25">
      <c r="A6" s="508">
        <v>1</v>
      </c>
      <c r="B6" s="507">
        <v>2</v>
      </c>
      <c r="C6" s="508">
        <v>3</v>
      </c>
      <c r="D6" s="507">
        <v>4</v>
      </c>
      <c r="E6" s="508">
        <v>5</v>
      </c>
      <c r="F6" s="507">
        <v>6</v>
      </c>
      <c r="G6" s="508">
        <v>7</v>
      </c>
      <c r="H6" s="507">
        <v>8</v>
      </c>
      <c r="I6" s="508">
        <v>9</v>
      </c>
    </row>
    <row r="7" spans="1:9" ht="78" x14ac:dyDescent="0.25">
      <c r="A7" s="508">
        <v>1</v>
      </c>
      <c r="B7" s="509" t="s">
        <v>632</v>
      </c>
      <c r="C7" s="509" t="s">
        <v>633</v>
      </c>
      <c r="D7" s="509" t="s">
        <v>634</v>
      </c>
      <c r="E7" s="509" t="s">
        <v>635</v>
      </c>
      <c r="F7" s="509" t="s">
        <v>636</v>
      </c>
      <c r="G7" s="509" t="s">
        <v>637</v>
      </c>
      <c r="H7" s="509" t="s">
        <v>638</v>
      </c>
      <c r="I7" s="509" t="s">
        <v>639</v>
      </c>
    </row>
    <row r="11" spans="1:9" x14ac:dyDescent="0.25">
      <c r="B11" s="82" t="s">
        <v>127</v>
      </c>
      <c r="C11" s="4"/>
      <c r="D11" s="4"/>
      <c r="E11" s="4"/>
      <c r="F11" s="4"/>
    </row>
    <row r="12" spans="1:9" x14ac:dyDescent="0.25">
      <c r="B12" s="82"/>
      <c r="C12" s="4"/>
      <c r="D12" s="4"/>
      <c r="E12" s="4"/>
      <c r="F12" s="4"/>
    </row>
    <row r="13" spans="1:9" x14ac:dyDescent="0.25">
      <c r="B13" s="82" t="s">
        <v>128</v>
      </c>
      <c r="C13" s="4"/>
      <c r="D13" s="4"/>
      <c r="E13" s="4"/>
      <c r="F13" s="4"/>
    </row>
    <row r="16" spans="1:9" ht="54.75" customHeight="1" x14ac:dyDescent="0.25">
      <c r="A16" s="516" t="s">
        <v>664</v>
      </c>
      <c r="B16" s="589" t="s">
        <v>665</v>
      </c>
      <c r="C16" s="589"/>
      <c r="D16" s="589"/>
      <c r="E16" s="589"/>
      <c r="F16" s="589"/>
      <c r="G16" s="589"/>
      <c r="H16" s="589"/>
      <c r="I16" s="589"/>
    </row>
    <row r="17" spans="1:9" ht="54.75" customHeight="1" x14ac:dyDescent="0.25">
      <c r="B17" s="589" t="s">
        <v>666</v>
      </c>
      <c r="C17" s="589"/>
      <c r="D17" s="589"/>
      <c r="E17" s="589"/>
      <c r="F17" s="589"/>
      <c r="G17" s="589"/>
      <c r="H17" s="589"/>
      <c r="I17" s="589"/>
    </row>
    <row r="18" spans="1:9" ht="55.5" customHeight="1" x14ac:dyDescent="0.25">
      <c r="B18" s="589" t="s">
        <v>667</v>
      </c>
      <c r="C18" s="589"/>
      <c r="D18" s="589"/>
      <c r="E18" s="589"/>
      <c r="F18" s="589"/>
      <c r="G18" s="589"/>
      <c r="H18" s="589"/>
      <c r="I18" s="589"/>
    </row>
    <row r="19" spans="1:9" ht="15.6" x14ac:dyDescent="0.25">
      <c r="B19" s="590" t="s">
        <v>668</v>
      </c>
      <c r="C19" s="590"/>
      <c r="D19" s="515"/>
      <c r="E19" s="515"/>
      <c r="F19" s="515"/>
      <c r="G19" s="515"/>
      <c r="H19" s="515"/>
      <c r="I19" s="515"/>
    </row>
    <row r="20" spans="1:9" ht="21.75" customHeight="1" x14ac:dyDescent="0.25">
      <c r="B20" s="588" t="s">
        <v>669</v>
      </c>
      <c r="C20" s="588"/>
      <c r="D20" s="588"/>
      <c r="E20" s="588"/>
      <c r="F20" s="588"/>
      <c r="G20" s="588"/>
      <c r="H20" s="588"/>
      <c r="I20" s="588"/>
    </row>
    <row r="21" spans="1:9" ht="30.75" customHeight="1" x14ac:dyDescent="0.25">
      <c r="B21" s="588" t="s">
        <v>670</v>
      </c>
      <c r="C21" s="588"/>
      <c r="D21" s="588"/>
      <c r="E21" s="588"/>
      <c r="F21" s="588"/>
      <c r="G21" s="588"/>
      <c r="H21" s="588"/>
      <c r="I21" s="588"/>
    </row>
    <row r="22" spans="1:9" ht="15" x14ac:dyDescent="0.25">
      <c r="B22" s="587" t="s">
        <v>671</v>
      </c>
      <c r="C22" s="587"/>
      <c r="D22" s="587"/>
      <c r="E22" s="587"/>
      <c r="F22" s="587"/>
      <c r="G22" s="587"/>
      <c r="H22" s="587"/>
      <c r="I22" s="587"/>
    </row>
    <row r="23" spans="1:9" ht="15" x14ac:dyDescent="0.25">
      <c r="B23" s="587" t="s">
        <v>672</v>
      </c>
      <c r="C23" s="587"/>
      <c r="D23" s="587"/>
      <c r="E23" s="587"/>
      <c r="F23" s="587"/>
      <c r="G23" s="587"/>
      <c r="H23" s="587"/>
      <c r="I23" s="587"/>
    </row>
    <row r="24" spans="1:9" ht="15" x14ac:dyDescent="0.25">
      <c r="B24" s="587" t="s">
        <v>673</v>
      </c>
      <c r="C24" s="587"/>
      <c r="D24" s="587"/>
      <c r="E24" s="587"/>
      <c r="F24" s="587"/>
      <c r="G24" s="587"/>
      <c r="H24" s="587"/>
      <c r="I24" s="587"/>
    </row>
    <row r="25" spans="1:9" ht="15" x14ac:dyDescent="0.25">
      <c r="B25" s="587" t="s">
        <v>674</v>
      </c>
      <c r="C25" s="587"/>
      <c r="D25" s="587"/>
      <c r="E25" s="587"/>
      <c r="F25" s="587"/>
      <c r="G25" s="587"/>
      <c r="H25" s="587"/>
      <c r="I25" s="587"/>
    </row>
    <row r="26" spans="1:9" ht="15" x14ac:dyDescent="0.25">
      <c r="B26" s="587" t="s">
        <v>675</v>
      </c>
      <c r="C26" s="587"/>
      <c r="D26" s="587"/>
      <c r="E26" s="587"/>
      <c r="F26" s="587"/>
      <c r="G26" s="587"/>
      <c r="H26" s="587"/>
      <c r="I26" s="587"/>
    </row>
    <row r="27" spans="1:9" ht="15" x14ac:dyDescent="0.25">
      <c r="B27" s="587" t="s">
        <v>676</v>
      </c>
      <c r="C27" s="587"/>
      <c r="D27" s="587"/>
      <c r="E27" s="587"/>
      <c r="F27" s="587"/>
      <c r="G27" s="587"/>
      <c r="H27" s="587"/>
      <c r="I27" s="587"/>
    </row>
    <row r="30" spans="1:9" x14ac:dyDescent="0.25">
      <c r="A30" s="596" t="s">
        <v>663</v>
      </c>
      <c r="B30" s="597"/>
      <c r="C30" s="597"/>
      <c r="D30" s="597"/>
      <c r="E30" s="597"/>
    </row>
    <row r="31" spans="1:9" x14ac:dyDescent="0.25">
      <c r="A31" s="514" t="s">
        <v>661</v>
      </c>
      <c r="B31" s="593" t="s">
        <v>662</v>
      </c>
      <c r="C31" s="594"/>
      <c r="D31" s="594"/>
      <c r="E31" s="595"/>
    </row>
    <row r="32" spans="1:9" ht="12.75" customHeight="1" x14ac:dyDescent="0.25">
      <c r="A32" s="511">
        <v>70105</v>
      </c>
      <c r="B32" s="592" t="s">
        <v>642</v>
      </c>
      <c r="C32" s="592"/>
      <c r="D32" s="592"/>
      <c r="E32" s="592"/>
    </row>
    <row r="33" spans="1:5" ht="12.75" customHeight="1" x14ac:dyDescent="0.25">
      <c r="A33" s="513">
        <v>70106</v>
      </c>
      <c r="B33" s="592" t="s">
        <v>643</v>
      </c>
      <c r="C33" s="592"/>
      <c r="D33" s="592"/>
      <c r="E33" s="592"/>
    </row>
    <row r="34" spans="1:5" ht="13.8" x14ac:dyDescent="0.25">
      <c r="A34" s="511">
        <v>71413</v>
      </c>
      <c r="B34" s="592" t="s">
        <v>644</v>
      </c>
      <c r="C34" s="592"/>
      <c r="D34" s="592"/>
      <c r="E34" s="592"/>
    </row>
    <row r="35" spans="1:5" ht="13.8" x14ac:dyDescent="0.25">
      <c r="A35" s="511">
        <v>70801</v>
      </c>
      <c r="B35" s="592" t="s">
        <v>645</v>
      </c>
      <c r="C35" s="592"/>
      <c r="D35" s="592"/>
      <c r="E35" s="592"/>
    </row>
    <row r="36" spans="1:5" ht="13.8" x14ac:dyDescent="0.25">
      <c r="A36" s="511">
        <v>71101</v>
      </c>
      <c r="B36" s="592" t="s">
        <v>646</v>
      </c>
      <c r="C36" s="592"/>
      <c r="D36" s="592"/>
      <c r="E36" s="592"/>
    </row>
    <row r="37" spans="1:5" ht="12.75" customHeight="1" x14ac:dyDescent="0.25">
      <c r="A37" s="512">
        <v>71502</v>
      </c>
      <c r="B37" s="591" t="s">
        <v>647</v>
      </c>
      <c r="C37" s="591"/>
      <c r="D37" s="591"/>
      <c r="E37" s="591"/>
    </row>
    <row r="38" spans="1:5" ht="12.75" customHeight="1" x14ac:dyDescent="0.25">
      <c r="A38" s="513">
        <v>70426</v>
      </c>
      <c r="B38" s="592" t="s">
        <v>648</v>
      </c>
      <c r="C38" s="592"/>
      <c r="D38" s="592"/>
      <c r="E38" s="592"/>
    </row>
    <row r="39" spans="1:5" ht="13.8" x14ac:dyDescent="0.25">
      <c r="A39" s="511">
        <v>72208</v>
      </c>
      <c r="B39" s="592" t="s">
        <v>649</v>
      </c>
      <c r="C39" s="592"/>
      <c r="D39" s="592"/>
      <c r="E39" s="592"/>
    </row>
    <row r="40" spans="1:5" ht="13.8" x14ac:dyDescent="0.25">
      <c r="A40" s="510">
        <v>71411</v>
      </c>
      <c r="B40" s="591" t="s">
        <v>650</v>
      </c>
      <c r="C40" s="591"/>
      <c r="D40" s="591"/>
      <c r="E40" s="591"/>
    </row>
    <row r="41" spans="1:5" ht="13.8" x14ac:dyDescent="0.25">
      <c r="A41" s="511">
        <v>71403</v>
      </c>
      <c r="B41" s="592" t="s">
        <v>651</v>
      </c>
      <c r="C41" s="592"/>
      <c r="D41" s="592"/>
      <c r="E41" s="592"/>
    </row>
    <row r="42" spans="1:5" ht="12.75" customHeight="1" x14ac:dyDescent="0.25">
      <c r="A42" s="513">
        <v>71902</v>
      </c>
      <c r="B42" s="592" t="s">
        <v>652</v>
      </c>
      <c r="C42" s="592"/>
      <c r="D42" s="592"/>
      <c r="E42" s="592"/>
    </row>
    <row r="43" spans="1:5" ht="13.8" x14ac:dyDescent="0.25">
      <c r="A43" s="510">
        <v>70106</v>
      </c>
      <c r="B43" s="591" t="s">
        <v>643</v>
      </c>
      <c r="C43" s="591"/>
      <c r="D43" s="591"/>
      <c r="E43" s="591"/>
    </row>
    <row r="44" spans="1:5" ht="13.8" x14ac:dyDescent="0.25">
      <c r="A44" s="510">
        <v>71602</v>
      </c>
      <c r="B44" s="591" t="s">
        <v>653</v>
      </c>
      <c r="C44" s="591"/>
      <c r="D44" s="591"/>
      <c r="E44" s="591"/>
    </row>
    <row r="45" spans="1:5" ht="13.8" x14ac:dyDescent="0.25">
      <c r="A45" s="510">
        <v>71801</v>
      </c>
      <c r="B45" s="599" t="s">
        <v>654</v>
      </c>
      <c r="C45" s="599"/>
      <c r="D45" s="599"/>
      <c r="E45" s="599"/>
    </row>
    <row r="46" spans="1:5" ht="13.8" x14ac:dyDescent="0.25">
      <c r="A46" s="510">
        <v>71802</v>
      </c>
      <c r="B46" s="599" t="s">
        <v>655</v>
      </c>
      <c r="C46" s="599"/>
      <c r="D46" s="599"/>
      <c r="E46" s="599"/>
    </row>
    <row r="47" spans="1:5" ht="13.8" x14ac:dyDescent="0.25">
      <c r="A47" s="511">
        <v>71701</v>
      </c>
      <c r="B47" s="598" t="s">
        <v>656</v>
      </c>
      <c r="C47" s="598"/>
      <c r="D47" s="598"/>
      <c r="E47" s="598"/>
    </row>
    <row r="48" spans="1:5" ht="13.8" x14ac:dyDescent="0.25">
      <c r="A48" s="511">
        <v>71702</v>
      </c>
      <c r="B48" s="598" t="s">
        <v>657</v>
      </c>
      <c r="C48" s="598"/>
      <c r="D48" s="598"/>
      <c r="E48" s="598"/>
    </row>
    <row r="49" spans="1:5" ht="13.8" x14ac:dyDescent="0.25">
      <c r="A49" s="511">
        <v>71804</v>
      </c>
      <c r="B49" s="598" t="s">
        <v>658</v>
      </c>
      <c r="C49" s="598"/>
      <c r="D49" s="598"/>
      <c r="E49" s="598"/>
    </row>
    <row r="50" spans="1:5" ht="13.8" x14ac:dyDescent="0.25">
      <c r="A50" s="510">
        <v>72101</v>
      </c>
      <c r="B50" s="599" t="s">
        <v>659</v>
      </c>
      <c r="C50" s="599"/>
      <c r="D50" s="599"/>
      <c r="E50" s="599"/>
    </row>
    <row r="51" spans="1:5" ht="13.8" x14ac:dyDescent="0.25">
      <c r="A51" s="511">
        <v>70503</v>
      </c>
      <c r="B51" s="598" t="s">
        <v>660</v>
      </c>
      <c r="C51" s="598"/>
      <c r="D51" s="598"/>
      <c r="E51" s="598"/>
    </row>
  </sheetData>
  <mergeCells count="44">
    <mergeCell ref="G4:G5"/>
    <mergeCell ref="H4:H5"/>
    <mergeCell ref="I4:I5"/>
    <mergeCell ref="A1:I1"/>
    <mergeCell ref="A4:A5"/>
    <mergeCell ref="B4:B5"/>
    <mergeCell ref="C4:C5"/>
    <mergeCell ref="D4:D5"/>
    <mergeCell ref="E4:E5"/>
    <mergeCell ref="F4:F5"/>
    <mergeCell ref="B48:E48"/>
    <mergeCell ref="B49:E49"/>
    <mergeCell ref="B50:E50"/>
    <mergeCell ref="B51:E51"/>
    <mergeCell ref="B40:E40"/>
    <mergeCell ref="B41:E41"/>
    <mergeCell ref="B42:E42"/>
    <mergeCell ref="B43:E43"/>
    <mergeCell ref="B44:E44"/>
    <mergeCell ref="B45:E45"/>
    <mergeCell ref="B46:E46"/>
    <mergeCell ref="B47:E47"/>
    <mergeCell ref="B37:E37"/>
    <mergeCell ref="B38:E38"/>
    <mergeCell ref="B39:E39"/>
    <mergeCell ref="B27:I27"/>
    <mergeCell ref="B31:E31"/>
    <mergeCell ref="A30:E30"/>
    <mergeCell ref="B32:E32"/>
    <mergeCell ref="B33:E33"/>
    <mergeCell ref="B34:E34"/>
    <mergeCell ref="B35:E35"/>
    <mergeCell ref="B36:E36"/>
    <mergeCell ref="B16:I16"/>
    <mergeCell ref="B17:I17"/>
    <mergeCell ref="B18:I18"/>
    <mergeCell ref="B19:C19"/>
    <mergeCell ref="B20:I20"/>
    <mergeCell ref="B26:I26"/>
    <mergeCell ref="B21:I21"/>
    <mergeCell ref="B22:I22"/>
    <mergeCell ref="B23:I23"/>
    <mergeCell ref="B24:I24"/>
    <mergeCell ref="B25:I25"/>
  </mergeCell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rgb="FF92D050"/>
  </sheetPr>
  <dimension ref="A1:L22"/>
  <sheetViews>
    <sheetView workbookViewId="0">
      <selection activeCell="D7" sqref="D7"/>
    </sheetView>
  </sheetViews>
  <sheetFormatPr defaultColWidth="9.109375" defaultRowHeight="13.2" x14ac:dyDescent="0.25"/>
  <cols>
    <col min="1" max="1" width="5" style="4" customWidth="1"/>
    <col min="2" max="2" width="44.5546875" style="4" customWidth="1"/>
    <col min="3" max="3" width="10.109375" style="4" customWidth="1"/>
    <col min="4" max="4" width="7.88671875" style="4" customWidth="1"/>
    <col min="5" max="5" width="13.5546875" style="22" customWidth="1"/>
    <col min="6" max="6" width="13.88671875" style="22" customWidth="1"/>
    <col min="7" max="16384" width="9.109375" style="4"/>
  </cols>
  <sheetData>
    <row r="1" spans="1:12" ht="13.8" x14ac:dyDescent="0.25">
      <c r="A1" s="2"/>
      <c r="B1" s="2"/>
      <c r="C1" s="2"/>
      <c r="D1" s="72"/>
      <c r="E1" s="72"/>
      <c r="F1" s="141" t="s">
        <v>296</v>
      </c>
    </row>
    <row r="2" spans="1:12" ht="13.8" x14ac:dyDescent="0.25">
      <c r="A2" s="2"/>
      <c r="B2" s="2"/>
      <c r="C2" s="2"/>
      <c r="D2" s="71"/>
      <c r="E2" s="71"/>
      <c r="F2" s="71"/>
    </row>
    <row r="3" spans="1:12" ht="14.25" customHeight="1" x14ac:dyDescent="0.25">
      <c r="A3" s="669" t="s">
        <v>837</v>
      </c>
      <c r="B3" s="669"/>
      <c r="C3" s="669"/>
      <c r="D3" s="669"/>
      <c r="E3" s="669"/>
      <c r="F3" s="669"/>
    </row>
    <row r="4" spans="1:12" ht="17.25" customHeight="1" x14ac:dyDescent="0.25">
      <c r="A4" s="2"/>
      <c r="B4" s="2"/>
      <c r="C4" s="2"/>
      <c r="D4" s="2"/>
      <c r="E4" s="2"/>
      <c r="F4" s="62" t="s">
        <v>221</v>
      </c>
    </row>
    <row r="5" spans="1:12" s="23" customFormat="1" ht="50.25" customHeight="1" x14ac:dyDescent="0.25">
      <c r="A5" s="21" t="s">
        <v>2</v>
      </c>
      <c r="B5" s="21" t="s">
        <v>25</v>
      </c>
      <c r="C5" s="21" t="s">
        <v>3</v>
      </c>
      <c r="D5" s="21" t="s">
        <v>52</v>
      </c>
      <c r="E5" s="21" t="s">
        <v>115</v>
      </c>
      <c r="F5" s="21" t="s">
        <v>116</v>
      </c>
    </row>
    <row r="6" spans="1:12" x14ac:dyDescent="0.25">
      <c r="A6" s="9">
        <v>1</v>
      </c>
      <c r="B6" s="8" t="s">
        <v>826</v>
      </c>
      <c r="C6" s="8" t="s">
        <v>827</v>
      </c>
      <c r="D6" s="143">
        <v>5</v>
      </c>
      <c r="E6" s="143">
        <v>3000000</v>
      </c>
      <c r="F6" s="145">
        <f>+D6*E6</f>
        <v>15000000</v>
      </c>
    </row>
    <row r="7" spans="1:12" x14ac:dyDescent="0.25">
      <c r="A7" s="9">
        <v>2</v>
      </c>
      <c r="B7" s="8" t="s">
        <v>828</v>
      </c>
      <c r="C7" s="8" t="s">
        <v>790</v>
      </c>
      <c r="D7" s="143">
        <v>15</v>
      </c>
      <c r="E7" s="143">
        <v>250000</v>
      </c>
      <c r="F7" s="145">
        <f t="shared" ref="F7:F10" si="0">+D7*E7</f>
        <v>3750000</v>
      </c>
    </row>
    <row r="8" spans="1:12" x14ac:dyDescent="0.25">
      <c r="A8" s="9">
        <v>3</v>
      </c>
      <c r="B8" s="8" t="s">
        <v>829</v>
      </c>
      <c r="C8" s="8" t="s">
        <v>830</v>
      </c>
      <c r="D8" s="143">
        <v>1</v>
      </c>
      <c r="E8" s="143">
        <v>1500000</v>
      </c>
      <c r="F8" s="145">
        <f t="shared" si="0"/>
        <v>1500000</v>
      </c>
    </row>
    <row r="9" spans="1:12" x14ac:dyDescent="0.25">
      <c r="A9" s="9">
        <v>4</v>
      </c>
      <c r="B9" s="7" t="s">
        <v>831</v>
      </c>
      <c r="C9" s="8" t="s">
        <v>832</v>
      </c>
      <c r="D9" s="143">
        <v>1</v>
      </c>
      <c r="E9" s="143">
        <v>1500000</v>
      </c>
      <c r="F9" s="145">
        <f t="shared" si="0"/>
        <v>1500000</v>
      </c>
    </row>
    <row r="10" spans="1:12" x14ac:dyDescent="0.25">
      <c r="A10" s="9">
        <v>5</v>
      </c>
      <c r="B10" s="8"/>
      <c r="C10" s="8"/>
      <c r="D10" s="143"/>
      <c r="E10" s="143"/>
      <c r="F10" s="145">
        <f t="shared" si="0"/>
        <v>0</v>
      </c>
    </row>
    <row r="11" spans="1:12" x14ac:dyDescent="0.25">
      <c r="A11" s="8"/>
      <c r="B11" s="45" t="s">
        <v>11</v>
      </c>
      <c r="C11" s="44"/>
      <c r="D11" s="145"/>
      <c r="E11" s="145"/>
      <c r="F11" s="181">
        <f>SUM(F6:F10)</f>
        <v>21750000</v>
      </c>
    </row>
    <row r="12" spans="1:12" ht="13.8" x14ac:dyDescent="0.25">
      <c r="A12" s="2"/>
      <c r="B12" s="2"/>
      <c r="C12" s="2"/>
      <c r="D12" s="2"/>
      <c r="E12" s="2"/>
      <c r="F12" s="2"/>
    </row>
    <row r="13" spans="1:12" ht="13.8" x14ac:dyDescent="0.25">
      <c r="A13" s="2"/>
      <c r="B13" s="2"/>
      <c r="C13" s="2"/>
      <c r="D13" s="2"/>
      <c r="E13" s="172" t="s">
        <v>242</v>
      </c>
      <c r="F13" s="159">
        <f>F11/1000</f>
        <v>21750</v>
      </c>
    </row>
    <row r="14" spans="1:12" ht="13.8" x14ac:dyDescent="0.25">
      <c r="B14" s="2"/>
      <c r="C14" s="2"/>
      <c r="D14" s="2"/>
      <c r="E14" s="2"/>
      <c r="F14" s="2"/>
    </row>
    <row r="15" spans="1:12" ht="14.4" x14ac:dyDescent="0.3">
      <c r="A15" s="3"/>
      <c r="B15" s="82"/>
      <c r="C15"/>
      <c r="D15"/>
      <c r="E15"/>
      <c r="F15"/>
      <c r="L15" s="4" t="s">
        <v>825</v>
      </c>
    </row>
    <row r="16" spans="1:12" ht="14.4" x14ac:dyDescent="0.3">
      <c r="A16" s="3"/>
      <c r="B16" s="82"/>
      <c r="C16"/>
      <c r="D16"/>
      <c r="E16"/>
      <c r="F16"/>
    </row>
    <row r="17" spans="1:6" x14ac:dyDescent="0.25">
      <c r="A17" s="521"/>
      <c r="B17" s="521" t="s">
        <v>834</v>
      </c>
      <c r="C17" s="521"/>
      <c r="D17" s="521"/>
      <c r="E17" s="521"/>
      <c r="F17"/>
    </row>
    <row r="18" spans="1:6" x14ac:dyDescent="0.25">
      <c r="A18" s="521"/>
      <c r="B18" s="521" t="s">
        <v>833</v>
      </c>
      <c r="C18" s="521"/>
      <c r="D18" s="521"/>
      <c r="E18" s="521"/>
    </row>
    <row r="19" spans="1:6" x14ac:dyDescent="0.25">
      <c r="A19" s="521"/>
      <c r="B19" s="521"/>
      <c r="C19" s="521"/>
      <c r="D19" s="521"/>
      <c r="E19" s="521"/>
    </row>
    <row r="20" spans="1:6" x14ac:dyDescent="0.25">
      <c r="A20" s="521"/>
      <c r="B20" s="521" t="s">
        <v>835</v>
      </c>
      <c r="C20" s="521"/>
      <c r="D20" s="521"/>
      <c r="E20" s="521"/>
    </row>
    <row r="21" spans="1:6" x14ac:dyDescent="0.25">
      <c r="A21" s="521"/>
      <c r="B21" s="521" t="s">
        <v>836</v>
      </c>
      <c r="C21" s="521"/>
      <c r="D21" s="521"/>
      <c r="E21" s="521"/>
    </row>
    <row r="22" spans="1:6" x14ac:dyDescent="0.25">
      <c r="A22"/>
      <c r="B22"/>
      <c r="C22"/>
      <c r="D22"/>
      <c r="E22"/>
    </row>
  </sheetData>
  <mergeCells count="1">
    <mergeCell ref="A3:F3"/>
  </mergeCells>
  <phoneticPr fontId="4" type="noConversion"/>
  <pageMargins left="0.48958333333333331" right="0.40625" top="1" bottom="1" header="0.5" footer="0.5"/>
  <pageSetup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J19"/>
  <sheetViews>
    <sheetView view="pageLayout" workbookViewId="0">
      <selection activeCell="I9" sqref="I9"/>
    </sheetView>
  </sheetViews>
  <sheetFormatPr defaultColWidth="9.109375" defaultRowHeight="13.8" x14ac:dyDescent="0.25"/>
  <cols>
    <col min="1" max="1" width="4.88671875" style="20" customWidth="1"/>
    <col min="2" max="2" width="33.44140625" style="20" customWidth="1"/>
    <col min="3" max="3" width="5.44140625" style="20" customWidth="1"/>
    <col min="4" max="6" width="7" style="20" customWidth="1"/>
    <col min="7" max="8" width="9.6640625" style="20" customWidth="1"/>
    <col min="9" max="9" width="12.33203125" style="20" customWidth="1"/>
    <col min="10" max="10" width="38.44140625" style="20" customWidth="1"/>
    <col min="11" max="16384" width="9.109375" style="20"/>
  </cols>
  <sheetData>
    <row r="1" spans="1:10" x14ac:dyDescent="0.25">
      <c r="F1" s="141"/>
      <c r="J1" s="141" t="s">
        <v>297</v>
      </c>
    </row>
    <row r="2" spans="1:10" x14ac:dyDescent="0.25">
      <c r="E2" s="141"/>
      <c r="F2" s="141"/>
    </row>
    <row r="3" spans="1:10" x14ac:dyDescent="0.25">
      <c r="A3" s="706" t="s">
        <v>838</v>
      </c>
      <c r="B3" s="706"/>
      <c r="C3" s="706"/>
      <c r="D3" s="706"/>
      <c r="E3" s="706"/>
      <c r="F3" s="706"/>
      <c r="G3" s="706"/>
      <c r="H3" s="706"/>
      <c r="I3" s="706"/>
      <c r="J3" s="706"/>
    </row>
    <row r="5" spans="1:10" x14ac:dyDescent="0.25">
      <c r="J5" s="62" t="s">
        <v>221</v>
      </c>
    </row>
    <row r="6" spans="1:10" ht="43.5" customHeight="1" x14ac:dyDescent="0.25">
      <c r="A6" s="707"/>
      <c r="B6" s="707" t="s">
        <v>298</v>
      </c>
      <c r="C6" s="699" t="s">
        <v>299</v>
      </c>
      <c r="D6" s="649" t="s">
        <v>55</v>
      </c>
      <c r="E6" s="650"/>
      <c r="F6" s="651"/>
      <c r="G6" s="649" t="s">
        <v>460</v>
      </c>
      <c r="H6" s="650"/>
      <c r="I6" s="646" t="s">
        <v>300</v>
      </c>
      <c r="J6" s="704" t="s">
        <v>301</v>
      </c>
    </row>
    <row r="7" spans="1:10" ht="15.75" customHeight="1" x14ac:dyDescent="0.25">
      <c r="A7" s="708"/>
      <c r="B7" s="708"/>
      <c r="C7" s="699"/>
      <c r="D7" s="55" t="s">
        <v>220</v>
      </c>
      <c r="E7" s="65" t="s">
        <v>238</v>
      </c>
      <c r="F7" s="192" t="s">
        <v>13</v>
      </c>
      <c r="G7" s="55" t="s">
        <v>220</v>
      </c>
      <c r="H7" s="65" t="s">
        <v>238</v>
      </c>
      <c r="I7" s="646"/>
      <c r="J7" s="705"/>
    </row>
    <row r="8" spans="1:10" s="4" customFormat="1" ht="13.2" x14ac:dyDescent="0.25">
      <c r="A8" s="8">
        <v>1</v>
      </c>
      <c r="B8" s="8" t="s">
        <v>839</v>
      </c>
      <c r="C8" s="8">
        <v>15</v>
      </c>
      <c r="D8" s="8">
        <v>11</v>
      </c>
      <c r="E8" s="8">
        <v>4</v>
      </c>
      <c r="F8" s="44"/>
      <c r="G8" s="182">
        <v>180000</v>
      </c>
      <c r="H8" s="182">
        <v>180000</v>
      </c>
      <c r="I8" s="187">
        <f>D8*G8*C8+E8*H8*C8</f>
        <v>40500000</v>
      </c>
      <c r="J8" s="8"/>
    </row>
    <row r="9" spans="1:10" s="4" customFormat="1" ht="13.2" x14ac:dyDescent="0.25">
      <c r="A9" s="8">
        <f>A8+1</f>
        <v>2</v>
      </c>
      <c r="B9" s="8" t="s">
        <v>840</v>
      </c>
      <c r="C9" s="8">
        <v>5</v>
      </c>
      <c r="D9" s="8">
        <v>11</v>
      </c>
      <c r="E9" s="8">
        <v>4</v>
      </c>
      <c r="F9" s="44"/>
      <c r="G9" s="182">
        <v>210000</v>
      </c>
      <c r="H9" s="182">
        <v>210000</v>
      </c>
      <c r="I9" s="187">
        <f>D9*G9*C9+E9*H9*C9</f>
        <v>15750000</v>
      </c>
      <c r="J9" s="8"/>
    </row>
    <row r="10" spans="1:10" s="183" customFormat="1" ht="13.2" x14ac:dyDescent="0.25">
      <c r="A10" s="184"/>
      <c r="B10" s="185" t="s">
        <v>27</v>
      </c>
      <c r="C10" s="184">
        <f t="shared" ref="C10:I10" si="0">SUM(C8:C9)</f>
        <v>20</v>
      </c>
      <c r="D10" s="184">
        <f t="shared" si="0"/>
        <v>22</v>
      </c>
      <c r="E10" s="184">
        <f t="shared" si="0"/>
        <v>8</v>
      </c>
      <c r="F10" s="184">
        <f t="shared" si="0"/>
        <v>0</v>
      </c>
      <c r="G10" s="186">
        <f t="shared" si="0"/>
        <v>390000</v>
      </c>
      <c r="H10" s="186">
        <f t="shared" si="0"/>
        <v>390000</v>
      </c>
      <c r="I10" s="186">
        <f t="shared" si="0"/>
        <v>56250000</v>
      </c>
      <c r="J10" s="184"/>
    </row>
    <row r="11" spans="1:10" s="4" customFormat="1" ht="13.2" x14ac:dyDescent="0.25"/>
    <row r="12" spans="1:10" s="4" customFormat="1" x14ac:dyDescent="0.25">
      <c r="G12" s="157"/>
      <c r="H12" s="172" t="s">
        <v>242</v>
      </c>
      <c r="I12" s="159">
        <f>I10/1000</f>
        <v>56250</v>
      </c>
    </row>
    <row r="13" spans="1:10" s="4" customFormat="1" ht="13.2" x14ac:dyDescent="0.25"/>
    <row r="14" spans="1:10" s="4" customFormat="1" ht="13.2" x14ac:dyDescent="0.25"/>
    <row r="15" spans="1:10" x14ac:dyDescent="0.25">
      <c r="A15" s="93" t="s">
        <v>842</v>
      </c>
      <c r="B15" s="4"/>
      <c r="E15" s="4"/>
      <c r="F15" s="4"/>
    </row>
    <row r="16" spans="1:10" x14ac:dyDescent="0.25">
      <c r="A16" s="93"/>
      <c r="B16" s="4"/>
      <c r="E16" s="4"/>
      <c r="F16" s="4"/>
    </row>
    <row r="17" spans="1:10" x14ac:dyDescent="0.25">
      <c r="A17" s="93" t="s">
        <v>841</v>
      </c>
      <c r="B17" s="4"/>
      <c r="E17" s="4"/>
      <c r="F17" s="4"/>
    </row>
    <row r="19" spans="1:10" x14ac:dyDescent="0.25">
      <c r="B19" s="188"/>
      <c r="C19" s="189"/>
      <c r="D19" s="189"/>
      <c r="E19" s="189"/>
      <c r="F19" s="189"/>
      <c r="G19" s="189"/>
      <c r="H19" s="189"/>
      <c r="I19" s="189"/>
      <c r="J19" s="189"/>
    </row>
  </sheetData>
  <mergeCells count="8">
    <mergeCell ref="J6:J7"/>
    <mergeCell ref="D6:F6"/>
    <mergeCell ref="A3:J3"/>
    <mergeCell ref="C6:C7"/>
    <mergeCell ref="I6:I7"/>
    <mergeCell ref="B6:B7"/>
    <mergeCell ref="A6:A7"/>
    <mergeCell ref="G6:H6"/>
  </mergeCells>
  <pageMargins left="0.7" right="0.23958333333333334" top="0.75" bottom="0.75" header="0.3" footer="0.3"/>
  <pageSetup paperSize="9"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E27"/>
  <sheetViews>
    <sheetView workbookViewId="0">
      <selection activeCell="E18" sqref="E18"/>
    </sheetView>
  </sheetViews>
  <sheetFormatPr defaultRowHeight="13.2" x14ac:dyDescent="0.25"/>
  <cols>
    <col min="1" max="1" width="5" customWidth="1"/>
    <col min="2" max="2" width="42.109375" customWidth="1"/>
    <col min="3" max="3" width="7" customWidth="1"/>
    <col min="4" max="4" width="19.44140625" customWidth="1"/>
    <col min="5" max="5" width="18.109375" customWidth="1"/>
    <col min="7" max="7" width="14.33203125" customWidth="1"/>
  </cols>
  <sheetData>
    <row r="1" spans="1:5" x14ac:dyDescent="0.25">
      <c r="E1" s="141" t="s">
        <v>304</v>
      </c>
    </row>
    <row r="3" spans="1:5" x14ac:dyDescent="0.25">
      <c r="A3" s="709" t="s">
        <v>843</v>
      </c>
      <c r="B3" s="709"/>
      <c r="C3" s="709"/>
      <c r="D3" s="709"/>
      <c r="E3" s="709"/>
    </row>
    <row r="4" spans="1:5" x14ac:dyDescent="0.25">
      <c r="A4" s="169"/>
      <c r="B4" s="169"/>
      <c r="C4" s="169"/>
      <c r="D4" s="169"/>
      <c r="E4" s="169"/>
    </row>
    <row r="5" spans="1:5" ht="13.8" x14ac:dyDescent="0.25">
      <c r="A5" s="94"/>
      <c r="B5" s="94"/>
      <c r="C5" s="94"/>
      <c r="D5" s="94"/>
      <c r="E5" s="62" t="s">
        <v>221</v>
      </c>
    </row>
    <row r="6" spans="1:5" ht="50.25" customHeight="1" x14ac:dyDescent="0.25">
      <c r="A6" s="95" t="s">
        <v>2</v>
      </c>
      <c r="B6" s="95" t="s">
        <v>168</v>
      </c>
      <c r="C6" s="95" t="s">
        <v>302</v>
      </c>
      <c r="D6" s="95" t="s">
        <v>303</v>
      </c>
      <c r="E6" s="95" t="s">
        <v>116</v>
      </c>
    </row>
    <row r="7" spans="1:5" ht="17.25" customHeight="1" x14ac:dyDescent="0.25">
      <c r="A7" s="89">
        <v>1</v>
      </c>
      <c r="B7" s="96" t="s">
        <v>542</v>
      </c>
      <c r="C7" s="191">
        <v>1</v>
      </c>
      <c r="D7" s="92">
        <v>500000</v>
      </c>
      <c r="E7" s="112">
        <f>C7*D7</f>
        <v>500000</v>
      </c>
    </row>
    <row r="8" spans="1:5" ht="17.25" customHeight="1" x14ac:dyDescent="0.25">
      <c r="A8" s="710" t="s">
        <v>58</v>
      </c>
      <c r="B8" s="711"/>
      <c r="C8" s="190"/>
      <c r="D8" s="173"/>
      <c r="E8" s="173">
        <f>SUM(E7:E7)</f>
        <v>500000</v>
      </c>
    </row>
    <row r="9" spans="1:5" ht="17.25" customHeight="1" x14ac:dyDescent="0.25">
      <c r="A9" s="97"/>
      <c r="B9" s="97"/>
      <c r="C9" s="97"/>
      <c r="D9" s="98"/>
      <c r="E9" s="98"/>
    </row>
    <row r="10" spans="1:5" ht="17.25" customHeight="1" x14ac:dyDescent="0.25">
      <c r="A10" s="97"/>
      <c r="B10" s="97"/>
      <c r="C10" s="97"/>
      <c r="D10" s="172" t="s">
        <v>242</v>
      </c>
      <c r="E10" s="159">
        <f>E8/1000</f>
        <v>500</v>
      </c>
    </row>
    <row r="13" spans="1:5" ht="13.8" x14ac:dyDescent="0.25">
      <c r="A13" s="93" t="s">
        <v>844</v>
      </c>
      <c r="B13" s="4"/>
      <c r="C13" s="20"/>
    </row>
    <row r="14" spans="1:5" ht="13.8" x14ac:dyDescent="0.25">
      <c r="A14" s="93"/>
      <c r="B14" s="4"/>
      <c r="C14" s="20"/>
    </row>
    <row r="15" spans="1:5" ht="13.8" x14ac:dyDescent="0.25">
      <c r="A15" s="93" t="s">
        <v>845</v>
      </c>
      <c r="B15" s="4"/>
      <c r="C15" s="20"/>
    </row>
    <row r="26" spans="1:5" x14ac:dyDescent="0.25">
      <c r="A26" s="94"/>
      <c r="B26" s="94"/>
      <c r="C26" s="94"/>
      <c r="D26" s="94"/>
      <c r="E26" s="94"/>
    </row>
    <row r="27" spans="1:5" x14ac:dyDescent="0.25">
      <c r="A27" s="94"/>
      <c r="B27" s="94"/>
      <c r="C27" s="94"/>
      <c r="D27" s="94"/>
      <c r="E27" s="94"/>
    </row>
  </sheetData>
  <mergeCells count="2">
    <mergeCell ref="A3:E3"/>
    <mergeCell ref="A8:B8"/>
  </mergeCells>
  <pageMargins left="0.7" right="0.54166666666666663" top="0.75" bottom="0.75" header="0.3" footer="0.3"/>
  <pageSetup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F22"/>
  <sheetViews>
    <sheetView workbookViewId="0">
      <selection activeCell="E26" sqref="E26"/>
    </sheetView>
  </sheetViews>
  <sheetFormatPr defaultColWidth="9.109375" defaultRowHeight="13.2" x14ac:dyDescent="0.25"/>
  <cols>
    <col min="1" max="1" width="3.5546875" style="72" customWidth="1"/>
    <col min="2" max="2" width="49.6640625" style="72" customWidth="1"/>
    <col min="3" max="3" width="15.6640625" style="72" customWidth="1"/>
    <col min="4" max="4" width="17.44140625" style="72" customWidth="1"/>
    <col min="5" max="6" width="17.44140625" style="4" customWidth="1"/>
    <col min="7" max="16384" width="9.109375" style="4"/>
  </cols>
  <sheetData>
    <row r="1" spans="1:6" x14ac:dyDescent="0.25">
      <c r="F1" s="141" t="s">
        <v>308</v>
      </c>
    </row>
    <row r="3" spans="1:6" ht="13.8" x14ac:dyDescent="0.25">
      <c r="A3" s="20"/>
      <c r="B3" s="706" t="s">
        <v>846</v>
      </c>
      <c r="C3" s="706"/>
      <c r="D3" s="706"/>
      <c r="E3" s="706"/>
      <c r="F3" s="706"/>
    </row>
    <row r="4" spans="1:6" ht="13.8" x14ac:dyDescent="0.25">
      <c r="A4" s="20"/>
      <c r="B4" s="168"/>
      <c r="C4" s="168"/>
      <c r="D4" s="168"/>
      <c r="E4" s="168"/>
      <c r="F4" s="168"/>
    </row>
    <row r="5" spans="1:6" ht="13.8" x14ac:dyDescent="0.25">
      <c r="A5" s="20"/>
      <c r="B5" s="20"/>
      <c r="C5" s="20"/>
      <c r="D5" s="20"/>
      <c r="E5" s="20"/>
      <c r="F5" s="62" t="s">
        <v>221</v>
      </c>
    </row>
    <row r="6" spans="1:6" ht="12.75" customHeight="1" x14ac:dyDescent="0.25">
      <c r="A6" s="666" t="s">
        <v>14</v>
      </c>
      <c r="B6" s="666" t="s">
        <v>28</v>
      </c>
      <c r="C6" s="666" t="s">
        <v>29</v>
      </c>
      <c r="D6" s="666" t="s">
        <v>305</v>
      </c>
      <c r="E6" s="666" t="s">
        <v>306</v>
      </c>
      <c r="F6" s="666" t="s">
        <v>307</v>
      </c>
    </row>
    <row r="7" spans="1:6" ht="26.25" customHeight="1" x14ac:dyDescent="0.25">
      <c r="A7" s="666"/>
      <c r="B7" s="666"/>
      <c r="C7" s="666"/>
      <c r="D7" s="666"/>
      <c r="E7" s="666"/>
      <c r="F7" s="666"/>
    </row>
    <row r="8" spans="1:6" ht="16.5" customHeight="1" x14ac:dyDescent="0.25">
      <c r="A8" s="9">
        <v>1</v>
      </c>
      <c r="B8" s="8" t="s">
        <v>847</v>
      </c>
      <c r="C8" s="9" t="s">
        <v>848</v>
      </c>
      <c r="D8" s="369">
        <v>150000</v>
      </c>
      <c r="E8" s="369">
        <v>91300</v>
      </c>
      <c r="F8" s="369">
        <v>33000</v>
      </c>
    </row>
    <row r="9" spans="1:6" ht="16.5" customHeight="1" x14ac:dyDescent="0.25">
      <c r="A9" s="9">
        <f>A8+1</f>
        <v>2</v>
      </c>
      <c r="B9" s="8" t="s">
        <v>849</v>
      </c>
      <c r="C9" s="9" t="s">
        <v>850</v>
      </c>
      <c r="D9" s="369">
        <v>150000</v>
      </c>
      <c r="E9" s="369">
        <v>92800</v>
      </c>
      <c r="F9" s="369">
        <v>33000</v>
      </c>
    </row>
    <row r="10" spans="1:6" ht="16.5" customHeight="1" x14ac:dyDescent="0.25">
      <c r="A10" s="9">
        <v>3</v>
      </c>
      <c r="B10" s="8" t="s">
        <v>755</v>
      </c>
      <c r="C10" s="9" t="s">
        <v>851</v>
      </c>
      <c r="D10" s="369">
        <v>150000</v>
      </c>
      <c r="E10" s="369">
        <v>65000</v>
      </c>
      <c r="F10" s="369">
        <v>33000</v>
      </c>
    </row>
    <row r="11" spans="1:6" ht="16.5" customHeight="1" x14ac:dyDescent="0.25">
      <c r="A11" s="9">
        <v>4</v>
      </c>
      <c r="B11" s="8" t="s">
        <v>852</v>
      </c>
      <c r="C11" s="9" t="s">
        <v>854</v>
      </c>
      <c r="D11" s="369">
        <v>150000</v>
      </c>
      <c r="E11" s="369">
        <v>126000</v>
      </c>
      <c r="F11" s="369">
        <v>33000</v>
      </c>
    </row>
    <row r="12" spans="1:6" s="6" customFormat="1" ht="20.25" customHeight="1" x14ac:dyDescent="0.25">
      <c r="A12" s="9">
        <v>4</v>
      </c>
      <c r="B12" s="8" t="s">
        <v>853</v>
      </c>
      <c r="C12" s="368" t="s">
        <v>855</v>
      </c>
      <c r="D12" s="369">
        <v>150000</v>
      </c>
      <c r="E12" s="369">
        <v>150000</v>
      </c>
      <c r="F12" s="369">
        <v>33000</v>
      </c>
    </row>
    <row r="13" spans="1:6" x14ac:dyDescent="0.25">
      <c r="A13" s="193"/>
      <c r="B13" s="194" t="s">
        <v>27</v>
      </c>
      <c r="C13" s="166"/>
      <c r="D13" s="165">
        <f>SUM(D8:D12)</f>
        <v>750000</v>
      </c>
      <c r="E13" s="165">
        <f>SUM(E8:E12)</f>
        <v>525100</v>
      </c>
      <c r="F13" s="165">
        <f>SUM(F8:F12)</f>
        <v>165000</v>
      </c>
    </row>
    <row r="14" spans="1:6" x14ac:dyDescent="0.25">
      <c r="A14" s="11"/>
      <c r="B14" s="19"/>
      <c r="C14" s="86"/>
      <c r="D14" s="86"/>
      <c r="E14" s="19"/>
      <c r="F14" s="86"/>
    </row>
    <row r="15" spans="1:6" ht="13.8" x14ac:dyDescent="0.25">
      <c r="A15" s="11"/>
      <c r="B15" s="19"/>
      <c r="C15" s="172" t="s">
        <v>242</v>
      </c>
      <c r="D15" s="159">
        <f>D13/1000</f>
        <v>750</v>
      </c>
      <c r="E15" s="159">
        <f>E13/1000</f>
        <v>525.1</v>
      </c>
      <c r="F15" s="159">
        <f>F13/1000</f>
        <v>165</v>
      </c>
    </row>
    <row r="16" spans="1:6" ht="13.8" x14ac:dyDescent="0.25">
      <c r="A16" s="20"/>
      <c r="B16" s="20"/>
      <c r="C16" s="20"/>
      <c r="D16" s="20"/>
      <c r="E16" s="20"/>
      <c r="F16" s="20"/>
    </row>
    <row r="17" spans="1:6" ht="13.8" x14ac:dyDescent="0.25">
      <c r="A17" s="20"/>
      <c r="B17" s="20"/>
      <c r="C17" s="20"/>
      <c r="D17" s="20"/>
      <c r="E17" s="20"/>
      <c r="F17" s="20"/>
    </row>
    <row r="18" spans="1:6" ht="13.8" x14ac:dyDescent="0.25">
      <c r="A18" s="20"/>
      <c r="B18" s="82" t="s">
        <v>856</v>
      </c>
      <c r="C18" s="20"/>
      <c r="D18" s="20"/>
      <c r="E18" s="20"/>
      <c r="F18" s="20"/>
    </row>
    <row r="19" spans="1:6" ht="13.8" x14ac:dyDescent="0.25">
      <c r="A19" s="20"/>
      <c r="B19" s="82"/>
      <c r="C19" s="20"/>
      <c r="D19" s="20"/>
      <c r="E19" s="20"/>
      <c r="F19" s="20"/>
    </row>
    <row r="20" spans="1:6" ht="13.8" x14ac:dyDescent="0.25">
      <c r="A20" s="20"/>
      <c r="B20" s="82" t="s">
        <v>857</v>
      </c>
      <c r="C20" s="20"/>
      <c r="D20" s="20"/>
      <c r="E20" s="20"/>
      <c r="F20" s="20"/>
    </row>
    <row r="21" spans="1:6" ht="13.8" x14ac:dyDescent="0.25">
      <c r="A21" s="20"/>
      <c r="B21" s="4"/>
      <c r="C21" s="4"/>
      <c r="D21" s="4"/>
    </row>
    <row r="22" spans="1:6" ht="13.8" x14ac:dyDescent="0.25">
      <c r="A22" s="20"/>
      <c r="B22" s="4"/>
      <c r="C22" s="4"/>
      <c r="D22" s="4"/>
    </row>
  </sheetData>
  <mergeCells count="7">
    <mergeCell ref="B3:F3"/>
    <mergeCell ref="E6:E7"/>
    <mergeCell ref="F6:F7"/>
    <mergeCell ref="A6:A7"/>
    <mergeCell ref="D6:D7"/>
    <mergeCell ref="B6:B7"/>
    <mergeCell ref="C6:C7"/>
  </mergeCells>
  <phoneticPr fontId="4" type="noConversion"/>
  <pageMargins left="0.75" right="0.75" top="1" bottom="1" header="0.5" footer="0.5"/>
  <pageSetup orientation="landscape"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E29"/>
  <sheetViews>
    <sheetView workbookViewId="0">
      <selection activeCell="I17" sqref="I17"/>
    </sheetView>
  </sheetViews>
  <sheetFormatPr defaultRowHeight="13.2" x14ac:dyDescent="0.25"/>
  <cols>
    <col min="1" max="1" width="5" customWidth="1"/>
    <col min="2" max="2" width="42.109375" customWidth="1"/>
    <col min="3" max="3" width="7" customWidth="1"/>
    <col min="4" max="4" width="19.44140625" customWidth="1"/>
    <col min="5" max="5" width="18.109375" customWidth="1"/>
    <col min="7" max="7" width="14.33203125" customWidth="1"/>
  </cols>
  <sheetData>
    <row r="1" spans="1:5" x14ac:dyDescent="0.25">
      <c r="E1" s="141" t="s">
        <v>309</v>
      </c>
    </row>
    <row r="3" spans="1:5" x14ac:dyDescent="0.25">
      <c r="A3" s="709" t="s">
        <v>858</v>
      </c>
      <c r="B3" s="709"/>
      <c r="C3" s="709"/>
      <c r="D3" s="709"/>
      <c r="E3" s="709"/>
    </row>
    <row r="4" spans="1:5" x14ac:dyDescent="0.25">
      <c r="A4" s="169"/>
      <c r="B4" s="169"/>
      <c r="C4" s="169"/>
      <c r="D4" s="169"/>
      <c r="E4" s="169"/>
    </row>
    <row r="5" spans="1:5" ht="13.8" x14ac:dyDescent="0.25">
      <c r="A5" s="94"/>
      <c r="B5" s="94"/>
      <c r="C5" s="94"/>
      <c r="D5" s="94"/>
      <c r="E5" s="62" t="s">
        <v>221</v>
      </c>
    </row>
    <row r="6" spans="1:5" ht="50.25" customHeight="1" x14ac:dyDescent="0.25">
      <c r="A6" s="95" t="s">
        <v>2</v>
      </c>
      <c r="B6" s="95" t="s">
        <v>168</v>
      </c>
      <c r="C6" s="95" t="s">
        <v>302</v>
      </c>
      <c r="D6" s="95" t="s">
        <v>303</v>
      </c>
      <c r="E6" s="95" t="s">
        <v>116</v>
      </c>
    </row>
    <row r="7" spans="1:5" ht="17.25" customHeight="1" x14ac:dyDescent="0.25">
      <c r="A7" s="89">
        <v>1</v>
      </c>
      <c r="B7" s="96" t="s">
        <v>859</v>
      </c>
      <c r="C7" s="191">
        <v>1</v>
      </c>
      <c r="D7" s="92">
        <v>500000</v>
      </c>
      <c r="E7" s="112">
        <f>C7*D7</f>
        <v>500000</v>
      </c>
    </row>
    <row r="8" spans="1:5" ht="17.25" customHeight="1" x14ac:dyDescent="0.25">
      <c r="A8" s="89">
        <f>A7+1</f>
        <v>2</v>
      </c>
      <c r="B8" s="370" t="s">
        <v>860</v>
      </c>
      <c r="C8" s="90">
        <v>1</v>
      </c>
      <c r="D8" s="92">
        <v>370000</v>
      </c>
      <c r="E8" s="112">
        <f t="shared" ref="E8" si="0">C8*D8</f>
        <v>370000</v>
      </c>
    </row>
    <row r="9" spans="1:5" ht="17.25" customHeight="1" x14ac:dyDescent="0.25">
      <c r="A9" s="89">
        <f t="shared" ref="A9" si="1">A8+1</f>
        <v>3</v>
      </c>
      <c r="B9" s="370" t="s">
        <v>861</v>
      </c>
      <c r="C9" s="90">
        <v>1</v>
      </c>
      <c r="D9" s="92">
        <v>297000</v>
      </c>
      <c r="E9" s="112">
        <f>C9*D9*12</f>
        <v>3564000</v>
      </c>
    </row>
    <row r="10" spans="1:5" ht="17.25" customHeight="1" x14ac:dyDescent="0.25">
      <c r="A10" s="710" t="s">
        <v>58</v>
      </c>
      <c r="B10" s="711"/>
      <c r="C10" s="190"/>
      <c r="D10" s="173"/>
      <c r="E10" s="112">
        <f>SUM(E7:E9)</f>
        <v>4434000</v>
      </c>
    </row>
    <row r="11" spans="1:5" ht="17.25" customHeight="1" x14ac:dyDescent="0.25">
      <c r="A11" s="97"/>
      <c r="B11" s="97"/>
      <c r="C11" s="97"/>
      <c r="D11" s="98"/>
      <c r="E11" s="98"/>
    </row>
    <row r="12" spans="1:5" ht="17.25" customHeight="1" x14ac:dyDescent="0.25">
      <c r="A12" s="97"/>
      <c r="B12" s="97"/>
      <c r="C12" s="97"/>
      <c r="D12" s="172" t="s">
        <v>242</v>
      </c>
      <c r="E12" s="159">
        <f>+E10/1000</f>
        <v>4434</v>
      </c>
    </row>
    <row r="15" spans="1:5" ht="13.8" x14ac:dyDescent="0.25">
      <c r="A15" s="93" t="s">
        <v>862</v>
      </c>
      <c r="B15" s="4"/>
      <c r="C15" s="20"/>
    </row>
    <row r="16" spans="1:5" ht="13.8" x14ac:dyDescent="0.25">
      <c r="A16" s="93"/>
      <c r="B16" s="4"/>
      <c r="C16" s="20"/>
    </row>
    <row r="17" spans="1:5" ht="13.8" x14ac:dyDescent="0.25">
      <c r="A17" s="93" t="s">
        <v>863</v>
      </c>
      <c r="B17" s="4"/>
      <c r="C17" s="20"/>
    </row>
    <row r="28" spans="1:5" x14ac:dyDescent="0.25">
      <c r="A28" s="94"/>
      <c r="B28" s="94"/>
      <c r="C28" s="94"/>
      <c r="D28" s="94"/>
      <c r="E28" s="94"/>
    </row>
    <row r="29" spans="1:5" x14ac:dyDescent="0.25">
      <c r="A29" s="94"/>
      <c r="B29" s="94"/>
      <c r="C29" s="94"/>
      <c r="D29" s="94"/>
      <c r="E29" s="94"/>
    </row>
  </sheetData>
  <mergeCells count="2">
    <mergeCell ref="A3:E3"/>
    <mergeCell ref="A10:B10"/>
  </mergeCells>
  <pageMargins left="0.7" right="0.54166666666666663" top="0.75" bottom="0.75" header="0.3" footer="0.3"/>
  <pageSetup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O17"/>
  <sheetViews>
    <sheetView workbookViewId="0">
      <selection activeCell="F14" sqref="F14"/>
    </sheetView>
  </sheetViews>
  <sheetFormatPr defaultRowHeight="14.4" x14ac:dyDescent="0.3"/>
  <cols>
    <col min="1" max="1" width="3.6640625" style="1" customWidth="1"/>
    <col min="2" max="2" width="39" style="1" customWidth="1"/>
    <col min="3" max="3" width="16.33203125" style="1" customWidth="1"/>
    <col min="4" max="4" width="14.6640625" style="1" customWidth="1"/>
    <col min="5" max="5" width="16.5546875" style="1" customWidth="1"/>
    <col min="6" max="15" width="9.109375" style="1"/>
  </cols>
  <sheetData>
    <row r="1" spans="1:15" ht="13.8" x14ac:dyDescent="0.25">
      <c r="A1" s="2"/>
      <c r="B1" s="2"/>
      <c r="C1" s="2"/>
      <c r="D1" s="4"/>
      <c r="E1" s="141" t="s">
        <v>310</v>
      </c>
      <c r="F1" s="2"/>
      <c r="G1" s="2"/>
      <c r="H1" s="2"/>
      <c r="I1" s="2"/>
      <c r="J1" s="2"/>
      <c r="K1" s="2"/>
      <c r="L1" s="2"/>
      <c r="M1" s="2"/>
      <c r="N1" s="2"/>
      <c r="O1" s="2"/>
    </row>
    <row r="2" spans="1:15" ht="13.8" x14ac:dyDescent="0.25">
      <c r="A2" s="669" t="s">
        <v>864</v>
      </c>
      <c r="B2" s="669"/>
      <c r="C2" s="669"/>
      <c r="D2" s="669"/>
      <c r="E2" s="669"/>
      <c r="F2" s="2"/>
      <c r="G2" s="2"/>
      <c r="H2" s="2"/>
      <c r="I2" s="2"/>
      <c r="J2" s="2"/>
      <c r="K2" s="2"/>
      <c r="L2" s="2"/>
      <c r="M2" s="2"/>
      <c r="N2" s="2"/>
      <c r="O2" s="2"/>
    </row>
    <row r="3" spans="1:15" ht="13.8" x14ac:dyDescent="0.25">
      <c r="A3" s="2"/>
      <c r="B3" s="2"/>
      <c r="C3" s="2"/>
      <c r="D3" s="4"/>
      <c r="E3" s="5"/>
      <c r="F3" s="2"/>
      <c r="G3" s="2"/>
      <c r="H3" s="2"/>
      <c r="I3" s="2"/>
      <c r="J3" s="2"/>
      <c r="K3" s="2"/>
      <c r="L3" s="2"/>
      <c r="M3" s="2"/>
      <c r="N3" s="2"/>
      <c r="O3" s="2"/>
    </row>
    <row r="4" spans="1:15" ht="13.8" x14ac:dyDescent="0.25">
      <c r="A4" s="2"/>
      <c r="B4" s="2"/>
      <c r="C4" s="2"/>
      <c r="D4" s="2"/>
      <c r="E4" s="62" t="s">
        <v>221</v>
      </c>
      <c r="F4" s="2"/>
      <c r="G4" s="2"/>
      <c r="H4" s="2"/>
      <c r="I4" s="2"/>
      <c r="J4" s="2"/>
      <c r="K4" s="2"/>
      <c r="L4" s="2"/>
      <c r="M4" s="2"/>
      <c r="N4" s="2"/>
      <c r="O4" s="2"/>
    </row>
    <row r="5" spans="1:15" s="14" customFormat="1" ht="32.25" customHeight="1" x14ac:dyDescent="0.25">
      <c r="A5" s="18" t="s">
        <v>2</v>
      </c>
      <c r="B5" s="18" t="s">
        <v>313</v>
      </c>
      <c r="C5" s="18" t="s">
        <v>26</v>
      </c>
      <c r="D5" s="18" t="s">
        <v>312</v>
      </c>
      <c r="E5" s="18" t="s">
        <v>311</v>
      </c>
      <c r="F5" s="13"/>
      <c r="G5" s="13"/>
      <c r="H5" s="13"/>
      <c r="I5" s="13"/>
      <c r="J5" s="13"/>
      <c r="K5" s="13"/>
      <c r="L5" s="13"/>
      <c r="M5" s="13"/>
      <c r="N5" s="13"/>
      <c r="O5" s="13"/>
    </row>
    <row r="6" spans="1:15" ht="26.4" x14ac:dyDescent="0.25">
      <c r="A6" s="8">
        <v>1</v>
      </c>
      <c r="B6" s="7" t="s">
        <v>865</v>
      </c>
      <c r="C6" s="8">
        <v>1</v>
      </c>
      <c r="D6" s="196">
        <v>2000000</v>
      </c>
      <c r="E6" s="187">
        <f>C6*D6</f>
        <v>2000000</v>
      </c>
      <c r="F6" s="2"/>
      <c r="G6" s="2"/>
      <c r="H6" s="2"/>
      <c r="I6" s="2"/>
      <c r="J6" s="2"/>
      <c r="K6" s="2"/>
      <c r="L6" s="2"/>
      <c r="M6" s="2"/>
      <c r="N6" s="2"/>
      <c r="O6" s="2"/>
    </row>
    <row r="7" spans="1:15" s="183" customFormat="1" ht="13.8" x14ac:dyDescent="0.25">
      <c r="A7" s="103"/>
      <c r="B7" s="195" t="s">
        <v>1</v>
      </c>
      <c r="C7" s="197">
        <f>SUM(C6:C6)</f>
        <v>1</v>
      </c>
      <c r="D7" s="198"/>
      <c r="E7" s="198">
        <f>SUM(E6:E6)</f>
        <v>2000000</v>
      </c>
      <c r="F7" s="199"/>
      <c r="G7" s="199"/>
      <c r="H7" s="199"/>
      <c r="I7" s="199"/>
      <c r="J7" s="199"/>
      <c r="K7" s="199"/>
      <c r="L7" s="199"/>
      <c r="M7" s="199"/>
      <c r="N7" s="199"/>
      <c r="O7" s="199"/>
    </row>
    <row r="8" spans="1:15" x14ac:dyDescent="0.3">
      <c r="A8" s="3"/>
      <c r="B8"/>
      <c r="C8"/>
      <c r="D8"/>
      <c r="E8"/>
      <c r="F8"/>
      <c r="G8"/>
      <c r="H8"/>
      <c r="I8"/>
      <c r="J8"/>
      <c r="K8"/>
      <c r="L8"/>
      <c r="M8"/>
      <c r="N8"/>
      <c r="O8"/>
    </row>
    <row r="9" spans="1:15" x14ac:dyDescent="0.3">
      <c r="A9" s="3"/>
      <c r="B9"/>
      <c r="C9"/>
      <c r="D9" s="172" t="s">
        <v>242</v>
      </c>
      <c r="E9" s="159">
        <f>E7/1000</f>
        <v>2000</v>
      </c>
      <c r="F9"/>
      <c r="G9"/>
      <c r="H9"/>
      <c r="I9"/>
      <c r="J9"/>
      <c r="K9"/>
      <c r="L9"/>
      <c r="M9"/>
      <c r="N9"/>
      <c r="O9"/>
    </row>
    <row r="10" spans="1:15" x14ac:dyDescent="0.3">
      <c r="A10" s="3"/>
      <c r="B10"/>
      <c r="C10"/>
      <c r="D10"/>
      <c r="E10"/>
      <c r="F10"/>
      <c r="G10"/>
      <c r="H10"/>
      <c r="I10"/>
      <c r="J10"/>
      <c r="K10"/>
      <c r="L10"/>
      <c r="M10"/>
      <c r="N10"/>
      <c r="O10"/>
    </row>
    <row r="11" spans="1:15" x14ac:dyDescent="0.3">
      <c r="B11" s="82"/>
    </row>
    <row r="12" spans="1:15" x14ac:dyDescent="0.3">
      <c r="B12" s="82" t="s">
        <v>867</v>
      </c>
    </row>
    <row r="13" spans="1:15" x14ac:dyDescent="0.3">
      <c r="B13" s="82" t="s">
        <v>868</v>
      </c>
    </row>
    <row r="14" spans="1:15" x14ac:dyDescent="0.3">
      <c r="B14" s="82" t="s">
        <v>866</v>
      </c>
    </row>
    <row r="16" spans="1:15" x14ac:dyDescent="0.3">
      <c r="A16" s="569"/>
    </row>
    <row r="17" spans="2:2" x14ac:dyDescent="0.3">
      <c r="B17" s="569"/>
    </row>
  </sheetData>
  <mergeCells count="1">
    <mergeCell ref="A2:E2"/>
  </mergeCells>
  <phoneticPr fontId="4" type="noConversion"/>
  <pageMargins left="0.75" right="0.75" top="1" bottom="1" header="0.5" footer="0.5"/>
  <pageSetup orientation="portrait"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rgb="FF92D050"/>
  </sheetPr>
  <dimension ref="A1:G15"/>
  <sheetViews>
    <sheetView workbookViewId="0">
      <selection activeCell="E13" sqref="E13"/>
    </sheetView>
  </sheetViews>
  <sheetFormatPr defaultColWidth="9.109375" defaultRowHeight="13.2" x14ac:dyDescent="0.25"/>
  <cols>
    <col min="1" max="1" width="4" style="4" customWidth="1"/>
    <col min="2" max="2" width="38.5546875" style="4" customWidth="1"/>
    <col min="3" max="3" width="13.109375" style="4" customWidth="1"/>
    <col min="4" max="4" width="32" style="4" customWidth="1"/>
    <col min="5" max="16384" width="9.109375" style="4"/>
  </cols>
  <sheetData>
    <row r="1" spans="1:7" ht="17.25" customHeight="1" x14ac:dyDescent="0.25">
      <c r="A1" s="2"/>
      <c r="B1" s="2"/>
      <c r="C1" s="2"/>
      <c r="D1" s="141" t="s">
        <v>314</v>
      </c>
    </row>
    <row r="2" spans="1:7" ht="11.25" customHeight="1" x14ac:dyDescent="0.25">
      <c r="A2" s="2"/>
      <c r="B2" s="2"/>
      <c r="C2" s="2"/>
      <c r="D2" s="141"/>
    </row>
    <row r="3" spans="1:7" s="6" customFormat="1" ht="31.5" customHeight="1" x14ac:dyDescent="0.25">
      <c r="A3" s="713" t="s">
        <v>869</v>
      </c>
      <c r="B3" s="713"/>
      <c r="C3" s="713"/>
      <c r="D3" s="713"/>
      <c r="E3" s="2"/>
      <c r="F3" s="4"/>
      <c r="G3" s="4"/>
    </row>
    <row r="4" spans="1:7" s="6" customFormat="1" ht="17.25" customHeight="1" x14ac:dyDescent="0.25">
      <c r="A4" s="4"/>
      <c r="B4" s="4"/>
      <c r="C4" s="5"/>
      <c r="D4" s="62" t="s">
        <v>221</v>
      </c>
      <c r="E4" s="4"/>
      <c r="F4" s="4"/>
      <c r="G4" s="4"/>
    </row>
    <row r="5" spans="1:7" s="16" customFormat="1" ht="32.25" customHeight="1" x14ac:dyDescent="0.25">
      <c r="A5" s="17" t="s">
        <v>2</v>
      </c>
      <c r="B5" s="26" t="s">
        <v>53</v>
      </c>
      <c r="C5" s="17" t="s">
        <v>4</v>
      </c>
      <c r="D5" s="17" t="s">
        <v>182</v>
      </c>
    </row>
    <row r="6" spans="1:7" s="6" customFormat="1" ht="15.75" customHeight="1" x14ac:dyDescent="0.25">
      <c r="A6" s="9">
        <v>1</v>
      </c>
      <c r="B6" s="113" t="s">
        <v>870</v>
      </c>
      <c r="C6" s="83">
        <v>200000</v>
      </c>
      <c r="D6" s="8" t="s">
        <v>871</v>
      </c>
      <c r="E6" s="4"/>
      <c r="F6" s="4"/>
      <c r="G6" s="4"/>
    </row>
    <row r="7" spans="1:7" s="6" customFormat="1" ht="15.75" customHeight="1" x14ac:dyDescent="0.25">
      <c r="A7" s="9">
        <v>2</v>
      </c>
      <c r="B7" s="113" t="s">
        <v>872</v>
      </c>
      <c r="C7" s="83">
        <v>500000</v>
      </c>
      <c r="D7" s="8" t="s">
        <v>873</v>
      </c>
      <c r="E7" s="4"/>
      <c r="F7" s="4"/>
      <c r="G7" s="4"/>
    </row>
    <row r="8" spans="1:7" s="6" customFormat="1" ht="15.75" customHeight="1" x14ac:dyDescent="0.25">
      <c r="A8" s="712" t="s">
        <v>5</v>
      </c>
      <c r="B8" s="712"/>
      <c r="C8" s="102">
        <f>SUM(C6:C7)</f>
        <v>700000</v>
      </c>
      <c r="D8" s="44"/>
      <c r="E8" s="4"/>
      <c r="F8" s="4"/>
      <c r="G8" s="4"/>
    </row>
    <row r="9" spans="1:7" s="6" customFormat="1" x14ac:dyDescent="0.25">
      <c r="A9" s="4"/>
      <c r="B9" s="4"/>
      <c r="C9" s="4"/>
      <c r="D9" s="4"/>
      <c r="E9" s="4"/>
      <c r="F9" s="4"/>
      <c r="G9" s="4"/>
    </row>
    <row r="10" spans="1:7" s="6" customFormat="1" ht="13.8" x14ac:dyDescent="0.25">
      <c r="A10" s="4"/>
      <c r="B10" s="172" t="s">
        <v>242</v>
      </c>
      <c r="C10" s="159">
        <f>C8/1000</f>
        <v>700</v>
      </c>
      <c r="D10" s="4"/>
      <c r="E10" s="4"/>
      <c r="F10" s="4"/>
      <c r="G10" s="4"/>
    </row>
    <row r="12" spans="1:7" x14ac:dyDescent="0.25">
      <c r="B12" s="82"/>
    </row>
    <row r="13" spans="1:7" x14ac:dyDescent="0.25">
      <c r="B13" s="82" t="s">
        <v>874</v>
      </c>
    </row>
    <row r="14" spans="1:7" x14ac:dyDescent="0.25">
      <c r="B14" s="82"/>
    </row>
    <row r="15" spans="1:7" x14ac:dyDescent="0.25">
      <c r="B15" s="82" t="s">
        <v>875</v>
      </c>
    </row>
  </sheetData>
  <mergeCells count="2">
    <mergeCell ref="A8:B8"/>
    <mergeCell ref="A3:D3"/>
  </mergeCells>
  <phoneticPr fontId="4" type="noConversion"/>
  <pageMargins left="0.85" right="0.59375" top="1" bottom="1" header="0.5" footer="0.5"/>
  <pageSetup paperSize="9" orientation="portrait"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E36"/>
  <sheetViews>
    <sheetView view="pageLayout" topLeftCell="A2" workbookViewId="0">
      <selection activeCell="A3" sqref="A3:E3"/>
    </sheetView>
  </sheetViews>
  <sheetFormatPr defaultRowHeight="13.2" x14ac:dyDescent="0.25"/>
  <cols>
    <col min="1" max="1" width="5" customWidth="1"/>
    <col min="2" max="2" width="42.109375" customWidth="1"/>
    <col min="3" max="3" width="7" customWidth="1"/>
    <col min="4" max="4" width="19.44140625" customWidth="1"/>
    <col min="5" max="5" width="18.109375" customWidth="1"/>
    <col min="7" max="7" width="14.33203125" customWidth="1"/>
  </cols>
  <sheetData>
    <row r="1" spans="1:5" x14ac:dyDescent="0.25">
      <c r="E1" s="141" t="s">
        <v>315</v>
      </c>
    </row>
    <row r="3" spans="1:5" x14ac:dyDescent="0.25">
      <c r="A3" s="709" t="s">
        <v>590</v>
      </c>
      <c r="B3" s="709"/>
      <c r="C3" s="709"/>
      <c r="D3" s="709"/>
      <c r="E3" s="709"/>
    </row>
    <row r="4" spans="1:5" x14ac:dyDescent="0.25">
      <c r="A4" s="169"/>
      <c r="B4" s="169"/>
      <c r="C4" s="169"/>
      <c r="D4" s="169"/>
      <c r="E4" s="169"/>
    </row>
    <row r="5" spans="1:5" ht="13.8" x14ac:dyDescent="0.25">
      <c r="A5" s="94"/>
      <c r="B5" s="94"/>
      <c r="C5" s="94"/>
      <c r="D5" s="94"/>
      <c r="E5" s="62" t="s">
        <v>221</v>
      </c>
    </row>
    <row r="6" spans="1:5" ht="50.25" customHeight="1" x14ac:dyDescent="0.25">
      <c r="A6" s="95" t="s">
        <v>2</v>
      </c>
      <c r="B6" s="95" t="s">
        <v>168</v>
      </c>
      <c r="C6" s="95" t="s">
        <v>302</v>
      </c>
      <c r="D6" s="95" t="s">
        <v>303</v>
      </c>
      <c r="E6" s="95" t="s">
        <v>116</v>
      </c>
    </row>
    <row r="7" spans="1:5" ht="17.25" customHeight="1" x14ac:dyDescent="0.25">
      <c r="A7" s="89">
        <v>1</v>
      </c>
      <c r="B7" s="96"/>
      <c r="C7" s="191"/>
      <c r="D7" s="92"/>
      <c r="E7" s="112">
        <f>C7*D7</f>
        <v>0</v>
      </c>
    </row>
    <row r="8" spans="1:5" ht="17.25" customHeight="1" x14ac:dyDescent="0.25">
      <c r="A8" s="89">
        <f>A7+1</f>
        <v>2</v>
      </c>
      <c r="B8" s="92"/>
      <c r="C8" s="90"/>
      <c r="D8" s="92"/>
      <c r="E8" s="112">
        <f t="shared" ref="E8:E16" si="0">C8*D8</f>
        <v>0</v>
      </c>
    </row>
    <row r="9" spans="1:5" ht="17.25" customHeight="1" x14ac:dyDescent="0.25">
      <c r="A9" s="89">
        <f t="shared" ref="A9:A16" si="1">A8+1</f>
        <v>3</v>
      </c>
      <c r="B9" s="92"/>
      <c r="C9" s="90"/>
      <c r="D9" s="92"/>
      <c r="E9" s="112">
        <f t="shared" si="0"/>
        <v>0</v>
      </c>
    </row>
    <row r="10" spans="1:5" ht="17.25" customHeight="1" x14ac:dyDescent="0.25">
      <c r="A10" s="89">
        <f t="shared" si="1"/>
        <v>4</v>
      </c>
      <c r="B10" s="92"/>
      <c r="C10" s="90"/>
      <c r="D10" s="92"/>
      <c r="E10" s="112">
        <f t="shared" si="0"/>
        <v>0</v>
      </c>
    </row>
    <row r="11" spans="1:5" ht="17.25" customHeight="1" x14ac:dyDescent="0.25">
      <c r="A11" s="89">
        <f t="shared" si="1"/>
        <v>5</v>
      </c>
      <c r="B11" s="92"/>
      <c r="C11" s="90"/>
      <c r="D11" s="92"/>
      <c r="E11" s="112">
        <f t="shared" si="0"/>
        <v>0</v>
      </c>
    </row>
    <row r="12" spans="1:5" ht="17.25" customHeight="1" x14ac:dyDescent="0.25">
      <c r="A12" s="89">
        <f t="shared" si="1"/>
        <v>6</v>
      </c>
      <c r="B12" s="92"/>
      <c r="C12" s="90"/>
      <c r="D12" s="92"/>
      <c r="E12" s="112">
        <f t="shared" si="0"/>
        <v>0</v>
      </c>
    </row>
    <row r="13" spans="1:5" ht="17.25" customHeight="1" x14ac:dyDescent="0.25">
      <c r="A13" s="89">
        <f t="shared" si="1"/>
        <v>7</v>
      </c>
      <c r="B13" s="92"/>
      <c r="C13" s="90"/>
      <c r="D13" s="92"/>
      <c r="E13" s="112">
        <f t="shared" si="0"/>
        <v>0</v>
      </c>
    </row>
    <row r="14" spans="1:5" ht="17.25" customHeight="1" x14ac:dyDescent="0.25">
      <c r="A14" s="89">
        <f t="shared" si="1"/>
        <v>8</v>
      </c>
      <c r="B14" s="92"/>
      <c r="C14" s="90"/>
      <c r="D14" s="92"/>
      <c r="E14" s="112">
        <f t="shared" si="0"/>
        <v>0</v>
      </c>
    </row>
    <row r="15" spans="1:5" ht="17.25" customHeight="1" x14ac:dyDescent="0.25">
      <c r="A15" s="89">
        <f t="shared" si="1"/>
        <v>9</v>
      </c>
      <c r="B15" s="92"/>
      <c r="C15" s="90"/>
      <c r="D15" s="92"/>
      <c r="E15" s="112">
        <f t="shared" si="0"/>
        <v>0</v>
      </c>
    </row>
    <row r="16" spans="1:5" ht="17.25" customHeight="1" x14ac:dyDescent="0.25">
      <c r="A16" s="89">
        <f t="shared" si="1"/>
        <v>10</v>
      </c>
      <c r="B16" s="92"/>
      <c r="C16" s="90"/>
      <c r="D16" s="92"/>
      <c r="E16" s="112">
        <f t="shared" si="0"/>
        <v>0</v>
      </c>
    </row>
    <row r="17" spans="1:5" ht="17.25" customHeight="1" x14ac:dyDescent="0.25">
      <c r="A17" s="710" t="s">
        <v>58</v>
      </c>
      <c r="B17" s="711"/>
      <c r="C17" s="190"/>
      <c r="D17" s="173"/>
      <c r="E17" s="112">
        <f>SUM(E7:E16)</f>
        <v>0</v>
      </c>
    </row>
    <row r="18" spans="1:5" ht="17.25" customHeight="1" x14ac:dyDescent="0.25">
      <c r="A18" s="97"/>
      <c r="B18" s="97"/>
      <c r="C18" s="97"/>
      <c r="D18" s="98"/>
      <c r="E18" s="98"/>
    </row>
    <row r="19" spans="1:5" ht="17.25" customHeight="1" x14ac:dyDescent="0.25">
      <c r="A19" s="97"/>
      <c r="B19" s="97"/>
      <c r="C19" s="97"/>
      <c r="D19" s="172" t="s">
        <v>242</v>
      </c>
      <c r="E19" s="159">
        <f>E17/1000</f>
        <v>0</v>
      </c>
    </row>
    <row r="22" spans="1:5" ht="13.8" x14ac:dyDescent="0.25">
      <c r="A22" s="93" t="s">
        <v>166</v>
      </c>
      <c r="B22" s="4"/>
      <c r="C22" s="20"/>
    </row>
    <row r="23" spans="1:5" ht="13.8" x14ac:dyDescent="0.25">
      <c r="A23" s="93"/>
      <c r="B23" s="4"/>
      <c r="C23" s="20"/>
    </row>
    <row r="24" spans="1:5" ht="13.8" x14ac:dyDescent="0.25">
      <c r="A24" s="93" t="s">
        <v>167</v>
      </c>
      <c r="B24" s="4"/>
      <c r="C24" s="20"/>
    </row>
    <row r="35" spans="1:5" x14ac:dyDescent="0.25">
      <c r="A35" s="94"/>
      <c r="B35" s="94"/>
      <c r="C35" s="94"/>
      <c r="D35" s="94"/>
      <c r="E35" s="94"/>
    </row>
    <row r="36" spans="1:5" x14ac:dyDescent="0.25">
      <c r="A36" s="94"/>
      <c r="B36" s="94"/>
      <c r="C36" s="94"/>
      <c r="D36" s="94"/>
      <c r="E36" s="94"/>
    </row>
  </sheetData>
  <mergeCells count="2">
    <mergeCell ref="A3:E3"/>
    <mergeCell ref="A17:B17"/>
  </mergeCells>
  <pageMargins left="0.7" right="0.54166666666666663" top="0.75" bottom="0.75" header="0.3" footer="0.3"/>
  <pageSetup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G26"/>
  <sheetViews>
    <sheetView topLeftCell="A13" workbookViewId="0">
      <selection activeCell="D29" sqref="D29"/>
    </sheetView>
  </sheetViews>
  <sheetFormatPr defaultColWidth="9.109375" defaultRowHeight="13.2" x14ac:dyDescent="0.25"/>
  <cols>
    <col min="1" max="1" width="4" style="4" customWidth="1"/>
    <col min="2" max="2" width="38.5546875" style="4" customWidth="1"/>
    <col min="3" max="3" width="13.109375" style="4" customWidth="1"/>
    <col min="4" max="4" width="32" style="4" customWidth="1"/>
    <col min="5" max="16384" width="9.109375" style="4"/>
  </cols>
  <sheetData>
    <row r="1" spans="1:7" ht="17.25" customHeight="1" x14ac:dyDescent="0.25">
      <c r="A1" s="2"/>
      <c r="B1" s="2"/>
      <c r="C1" s="2"/>
      <c r="D1" s="141" t="s">
        <v>424</v>
      </c>
    </row>
    <row r="2" spans="1:7" ht="11.25" customHeight="1" x14ac:dyDescent="0.25">
      <c r="A2" s="2"/>
      <c r="B2" s="2"/>
      <c r="C2" s="2"/>
      <c r="D2" s="141"/>
    </row>
    <row r="3" spans="1:7" s="6" customFormat="1" ht="13.8" x14ac:dyDescent="0.25">
      <c r="A3" s="713" t="s">
        <v>893</v>
      </c>
      <c r="B3" s="713"/>
      <c r="C3" s="713"/>
      <c r="D3" s="713"/>
      <c r="E3" s="2"/>
      <c r="F3" s="4"/>
      <c r="G3" s="4"/>
    </row>
    <row r="4" spans="1:7" s="6" customFormat="1" ht="13.8" x14ac:dyDescent="0.25">
      <c r="A4" s="23"/>
      <c r="B4" s="23"/>
      <c r="C4" s="23"/>
      <c r="D4" s="23"/>
      <c r="E4" s="2"/>
      <c r="F4" s="4"/>
      <c r="G4" s="4"/>
    </row>
    <row r="5" spans="1:7" s="6" customFormat="1" ht="17.25" customHeight="1" x14ac:dyDescent="0.25">
      <c r="A5" s="4"/>
      <c r="B5" s="4"/>
      <c r="C5" s="5"/>
      <c r="D5" s="62" t="s">
        <v>221</v>
      </c>
      <c r="E5" s="4"/>
      <c r="F5" s="4"/>
      <c r="G5" s="4"/>
    </row>
    <row r="6" spans="1:7" s="16" customFormat="1" ht="32.25" customHeight="1" x14ac:dyDescent="0.25">
      <c r="A6" s="17" t="s">
        <v>2</v>
      </c>
      <c r="B6" s="26" t="s">
        <v>53</v>
      </c>
      <c r="C6" s="17" t="s">
        <v>4</v>
      </c>
      <c r="D6" s="17" t="s">
        <v>182</v>
      </c>
    </row>
    <row r="7" spans="1:7" s="6" customFormat="1" ht="26.25" customHeight="1" x14ac:dyDescent="0.25">
      <c r="A7" s="31">
        <v>1</v>
      </c>
      <c r="B7" s="126" t="s">
        <v>876</v>
      </c>
      <c r="C7" s="83">
        <v>1500000</v>
      </c>
      <c r="D7" s="371" t="s">
        <v>885</v>
      </c>
      <c r="E7" s="4"/>
      <c r="F7" s="4"/>
      <c r="G7" s="4"/>
    </row>
    <row r="8" spans="1:7" s="6" customFormat="1" ht="24" customHeight="1" x14ac:dyDescent="0.25">
      <c r="A8" s="31">
        <v>2</v>
      </c>
      <c r="B8" s="126" t="s">
        <v>877</v>
      </c>
      <c r="C8" s="83">
        <v>15000000</v>
      </c>
      <c r="D8" s="371" t="s">
        <v>886</v>
      </c>
      <c r="E8" s="4"/>
      <c r="F8" s="4"/>
      <c r="G8" s="4"/>
    </row>
    <row r="9" spans="1:7" s="6" customFormat="1" ht="15.75" customHeight="1" x14ac:dyDescent="0.25">
      <c r="A9" s="9">
        <v>3</v>
      </c>
      <c r="B9" s="127" t="s">
        <v>878</v>
      </c>
      <c r="C9" s="83">
        <v>1000000</v>
      </c>
      <c r="D9" s="371" t="s">
        <v>887</v>
      </c>
      <c r="E9" s="4"/>
      <c r="F9" s="4"/>
      <c r="G9" s="4"/>
    </row>
    <row r="10" spans="1:7" s="6" customFormat="1" ht="27" customHeight="1" x14ac:dyDescent="0.25">
      <c r="A10" s="9">
        <v>4</v>
      </c>
      <c r="B10" s="127" t="s">
        <v>879</v>
      </c>
      <c r="C10" s="83">
        <v>1000000</v>
      </c>
      <c r="D10" s="371" t="s">
        <v>888</v>
      </c>
      <c r="E10" s="4"/>
      <c r="F10" s="4"/>
      <c r="G10" s="4"/>
    </row>
    <row r="11" spans="1:7" s="6" customFormat="1" ht="45" customHeight="1" x14ac:dyDescent="0.25">
      <c r="A11" s="9">
        <v>5</v>
      </c>
      <c r="B11" s="127" t="s">
        <v>880</v>
      </c>
      <c r="C11" s="83">
        <v>1000000</v>
      </c>
      <c r="D11" s="371" t="s">
        <v>889</v>
      </c>
      <c r="E11" s="4"/>
      <c r="F11" s="4"/>
      <c r="G11" s="4"/>
    </row>
    <row r="12" spans="1:7" s="6" customFormat="1" ht="48.75" customHeight="1" x14ac:dyDescent="0.25">
      <c r="A12" s="9">
        <v>6</v>
      </c>
      <c r="B12" s="127" t="s">
        <v>881</v>
      </c>
      <c r="C12" s="83">
        <v>5000000</v>
      </c>
      <c r="D12" s="371" t="s">
        <v>890</v>
      </c>
      <c r="E12" s="4"/>
      <c r="F12" s="4"/>
      <c r="G12" s="4"/>
    </row>
    <row r="13" spans="1:7" s="6" customFormat="1" ht="25.5" customHeight="1" x14ac:dyDescent="0.25">
      <c r="A13" s="9">
        <v>7</v>
      </c>
      <c r="B13" s="127" t="s">
        <v>882</v>
      </c>
      <c r="C13" s="83">
        <v>1500000</v>
      </c>
      <c r="D13" s="371" t="s">
        <v>891</v>
      </c>
      <c r="E13" s="4"/>
      <c r="F13" s="4"/>
      <c r="G13" s="4"/>
    </row>
    <row r="14" spans="1:7" s="6" customFormat="1" ht="26.25" customHeight="1" x14ac:dyDescent="0.25">
      <c r="A14" s="9">
        <v>8</v>
      </c>
      <c r="B14" s="126" t="s">
        <v>883</v>
      </c>
      <c r="C14" s="83">
        <v>2500000</v>
      </c>
      <c r="D14" s="371" t="s">
        <v>892</v>
      </c>
      <c r="E14" s="4"/>
    </row>
    <row r="15" spans="1:7" s="6" customFormat="1" ht="27.75" customHeight="1" x14ac:dyDescent="0.25">
      <c r="A15" s="9">
        <v>9</v>
      </c>
      <c r="B15" s="126" t="s">
        <v>884</v>
      </c>
      <c r="C15" s="83">
        <v>500000</v>
      </c>
      <c r="D15" s="371"/>
      <c r="E15" s="4"/>
    </row>
    <row r="16" spans="1:7" s="6" customFormat="1" ht="15.75" customHeight="1" x14ac:dyDescent="0.25">
      <c r="A16" s="9"/>
      <c r="B16" s="113"/>
      <c r="C16" s="83"/>
      <c r="D16" s="8"/>
      <c r="E16" s="4"/>
    </row>
    <row r="17" spans="1:7" s="6" customFormat="1" ht="15.75" customHeight="1" x14ac:dyDescent="0.25">
      <c r="A17" s="712" t="s">
        <v>5</v>
      </c>
      <c r="B17" s="712"/>
      <c r="C17" s="102">
        <f>SUM(C7:C15)</f>
        <v>29000000</v>
      </c>
      <c r="D17" s="44"/>
      <c r="E17" s="4"/>
      <c r="F17" s="4"/>
      <c r="G17" s="4"/>
    </row>
    <row r="18" spans="1:7" s="6" customFormat="1" x14ac:dyDescent="0.25">
      <c r="A18" s="4"/>
      <c r="B18" s="4"/>
      <c r="C18" s="4"/>
      <c r="D18" s="4"/>
      <c r="E18" s="4"/>
      <c r="F18" s="4"/>
      <c r="G18" s="4"/>
    </row>
    <row r="19" spans="1:7" s="6" customFormat="1" ht="13.8" x14ac:dyDescent="0.25">
      <c r="A19" s="4"/>
      <c r="B19" s="172" t="s">
        <v>242</v>
      </c>
      <c r="C19" s="159">
        <f>C17/1000</f>
        <v>29000</v>
      </c>
      <c r="D19" s="4"/>
      <c r="E19" s="4"/>
      <c r="F19" s="4"/>
      <c r="G19" s="4"/>
    </row>
    <row r="21" spans="1:7" x14ac:dyDescent="0.25">
      <c r="B21" s="82"/>
    </row>
    <row r="22" spans="1:7" x14ac:dyDescent="0.25">
      <c r="B22" s="82" t="s">
        <v>896</v>
      </c>
    </row>
    <row r="23" spans="1:7" x14ac:dyDescent="0.25">
      <c r="B23" s="82" t="s">
        <v>894</v>
      </c>
    </row>
    <row r="24" spans="1:7" x14ac:dyDescent="0.25">
      <c r="B24" s="82"/>
    </row>
    <row r="25" spans="1:7" x14ac:dyDescent="0.25">
      <c r="B25" s="82" t="s">
        <v>895</v>
      </c>
    </row>
    <row r="26" spans="1:7" x14ac:dyDescent="0.25">
      <c r="A26" s="130"/>
      <c r="B26" s="130"/>
    </row>
  </sheetData>
  <mergeCells count="2">
    <mergeCell ref="A3:D3"/>
    <mergeCell ref="A17:B17"/>
  </mergeCells>
  <pageMargins left="0.85" right="0.59375" top="1" bottom="1" header="0.5" footer="0.5"/>
  <pageSetup paperSize="9" orientation="portrait"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I16"/>
  <sheetViews>
    <sheetView workbookViewId="0">
      <selection activeCell="J10" sqref="J10"/>
    </sheetView>
  </sheetViews>
  <sheetFormatPr defaultColWidth="9.109375" defaultRowHeight="13.2" x14ac:dyDescent="0.25"/>
  <cols>
    <col min="1" max="1" width="3.88671875" style="4" customWidth="1"/>
    <col min="2" max="2" width="31.6640625" style="4" customWidth="1"/>
    <col min="3" max="3" width="17.6640625" style="4" customWidth="1"/>
    <col min="4" max="8" width="11.88671875" style="4" customWidth="1"/>
    <col min="9" max="9" width="20" style="4" customWidth="1"/>
    <col min="10" max="16384" width="9.109375" style="4"/>
  </cols>
  <sheetData>
    <row r="1" spans="1:9" x14ac:dyDescent="0.25">
      <c r="F1" s="714"/>
      <c r="G1" s="714"/>
      <c r="H1" s="714"/>
      <c r="I1" s="141" t="s">
        <v>320</v>
      </c>
    </row>
    <row r="2" spans="1:9" x14ac:dyDescent="0.25">
      <c r="A2" s="669" t="s">
        <v>897</v>
      </c>
      <c r="B2" s="669"/>
      <c r="C2" s="669"/>
      <c r="D2" s="669"/>
      <c r="E2" s="669"/>
      <c r="F2" s="669"/>
      <c r="G2" s="669"/>
      <c r="H2" s="669"/>
      <c r="I2" s="669"/>
    </row>
    <row r="3" spans="1:9" x14ac:dyDescent="0.25">
      <c r="H3" s="5"/>
    </row>
    <row r="4" spans="1:9" ht="13.8" x14ac:dyDescent="0.25">
      <c r="I4" s="62" t="s">
        <v>221</v>
      </c>
    </row>
    <row r="5" spans="1:9" s="24" customFormat="1" ht="63.75" customHeight="1" x14ac:dyDescent="0.25">
      <c r="A5" s="21" t="s">
        <v>2</v>
      </c>
      <c r="B5" s="21" t="s">
        <v>77</v>
      </c>
      <c r="C5" s="21" t="s">
        <v>56</v>
      </c>
      <c r="D5" s="21" t="s">
        <v>316</v>
      </c>
      <c r="E5" s="21" t="s">
        <v>317</v>
      </c>
      <c r="F5" s="21" t="s">
        <v>318</v>
      </c>
      <c r="G5" s="21" t="s">
        <v>557</v>
      </c>
      <c r="H5" s="21" t="s">
        <v>319</v>
      </c>
      <c r="I5" s="17" t="s">
        <v>182</v>
      </c>
    </row>
    <row r="6" spans="1:9" s="6" customFormat="1" ht="28.5" customHeight="1" x14ac:dyDescent="0.25">
      <c r="A6" s="31">
        <v>1</v>
      </c>
      <c r="B6" s="37" t="s">
        <v>898</v>
      </c>
      <c r="C6" s="34">
        <v>10</v>
      </c>
      <c r="D6" s="200">
        <v>80000</v>
      </c>
      <c r="E6" s="200">
        <v>400000</v>
      </c>
      <c r="F6" s="200">
        <v>350000</v>
      </c>
      <c r="G6" s="200"/>
      <c r="H6" s="201">
        <f>D6+E6+F6</f>
        <v>830000</v>
      </c>
      <c r="I6" s="34" t="s">
        <v>901</v>
      </c>
    </row>
    <row r="7" spans="1:9" s="6" customFormat="1" ht="32.25" customHeight="1" x14ac:dyDescent="0.25">
      <c r="A7" s="31">
        <v>2</v>
      </c>
      <c r="B7" s="37" t="s">
        <v>899</v>
      </c>
      <c r="C7" s="34">
        <v>7</v>
      </c>
      <c r="D7" s="200">
        <v>1500000</v>
      </c>
      <c r="E7" s="200"/>
      <c r="F7" s="200"/>
      <c r="G7" s="200"/>
      <c r="H7" s="201">
        <f>D7+E7+F7</f>
        <v>1500000</v>
      </c>
      <c r="I7" s="37" t="s">
        <v>902</v>
      </c>
    </row>
    <row r="8" spans="1:9" s="6" customFormat="1" ht="73.5" customHeight="1" x14ac:dyDescent="0.25">
      <c r="A8" s="31">
        <v>3</v>
      </c>
      <c r="B8" s="37" t="s">
        <v>900</v>
      </c>
      <c r="C8" s="34">
        <v>1</v>
      </c>
      <c r="D8" s="200"/>
      <c r="E8" s="200"/>
      <c r="F8" s="200"/>
      <c r="G8" s="200"/>
      <c r="H8" s="201">
        <v>850000</v>
      </c>
      <c r="I8" s="37" t="s">
        <v>903</v>
      </c>
    </row>
    <row r="9" spans="1:9" s="6" customFormat="1" x14ac:dyDescent="0.25">
      <c r="A9" s="693" t="s">
        <v>5</v>
      </c>
      <c r="B9" s="693"/>
      <c r="C9" s="193">
        <f t="shared" ref="C9:G9" si="0">SUM(C6:C7)</f>
        <v>17</v>
      </c>
      <c r="D9" s="202">
        <f t="shared" si="0"/>
        <v>1580000</v>
      </c>
      <c r="E9" s="202">
        <f t="shared" si="0"/>
        <v>400000</v>
      </c>
      <c r="F9" s="202">
        <f t="shared" si="0"/>
        <v>350000</v>
      </c>
      <c r="G9" s="202">
        <f t="shared" si="0"/>
        <v>0</v>
      </c>
      <c r="H9" s="202">
        <f>SUM(H6:H8)</f>
        <v>3180000</v>
      </c>
      <c r="I9" s="46"/>
    </row>
    <row r="11" spans="1:9" ht="13.8" x14ac:dyDescent="0.25">
      <c r="F11" s="157"/>
      <c r="G11" s="172" t="s">
        <v>242</v>
      </c>
      <c r="H11" s="159">
        <f>H9/1000</f>
        <v>3180</v>
      </c>
    </row>
    <row r="13" spans="1:9" x14ac:dyDescent="0.25">
      <c r="B13" s="82"/>
    </row>
    <row r="14" spans="1:9" x14ac:dyDescent="0.25">
      <c r="B14" s="82" t="s">
        <v>904</v>
      </c>
    </row>
    <row r="15" spans="1:9" x14ac:dyDescent="0.25">
      <c r="B15" s="82"/>
    </row>
    <row r="16" spans="1:9" x14ac:dyDescent="0.25">
      <c r="B16" s="82" t="s">
        <v>905</v>
      </c>
    </row>
  </sheetData>
  <mergeCells count="3">
    <mergeCell ref="A9:B9"/>
    <mergeCell ref="F1:H1"/>
    <mergeCell ref="A2:I2"/>
  </mergeCells>
  <phoneticPr fontId="4" type="noConversion"/>
  <pageMargins left="0.75" right="0.3125" top="1" bottom="1" header="0.5" footer="0.5"/>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B1:Q47"/>
  <sheetViews>
    <sheetView topLeftCell="B7" workbookViewId="0">
      <selection activeCell="F37" sqref="F37"/>
    </sheetView>
  </sheetViews>
  <sheetFormatPr defaultRowHeight="13.2" x14ac:dyDescent="0.25"/>
  <cols>
    <col min="4" max="4" width="17.109375" customWidth="1"/>
    <col min="5" max="5" width="12.6640625" customWidth="1"/>
    <col min="7" max="7" width="12.6640625" customWidth="1"/>
    <col min="260" max="261" width="10" bestFit="1" customWidth="1"/>
    <col min="263" max="263" width="12.6640625" customWidth="1"/>
    <col min="516" max="517" width="10" bestFit="1" customWidth="1"/>
    <col min="519" max="519" width="12.6640625" customWidth="1"/>
    <col min="772" max="773" width="10" bestFit="1" customWidth="1"/>
    <col min="775" max="775" width="12.6640625" customWidth="1"/>
    <col min="1028" max="1029" width="10" bestFit="1" customWidth="1"/>
    <col min="1031" max="1031" width="12.6640625" customWidth="1"/>
    <col min="1284" max="1285" width="10" bestFit="1" customWidth="1"/>
    <col min="1287" max="1287" width="12.6640625" customWidth="1"/>
    <col min="1540" max="1541" width="10" bestFit="1" customWidth="1"/>
    <col min="1543" max="1543" width="12.6640625" customWidth="1"/>
    <col min="1796" max="1797" width="10" bestFit="1" customWidth="1"/>
    <col min="1799" max="1799" width="12.6640625" customWidth="1"/>
    <col min="2052" max="2053" width="10" bestFit="1" customWidth="1"/>
    <col min="2055" max="2055" width="12.6640625" customWidth="1"/>
    <col min="2308" max="2309" width="10" bestFit="1" customWidth="1"/>
    <col min="2311" max="2311" width="12.6640625" customWidth="1"/>
    <col min="2564" max="2565" width="10" bestFit="1" customWidth="1"/>
    <col min="2567" max="2567" width="12.6640625" customWidth="1"/>
    <col min="2820" max="2821" width="10" bestFit="1" customWidth="1"/>
    <col min="2823" max="2823" width="12.6640625" customWidth="1"/>
    <col min="3076" max="3077" width="10" bestFit="1" customWidth="1"/>
    <col min="3079" max="3079" width="12.6640625" customWidth="1"/>
    <col min="3332" max="3333" width="10" bestFit="1" customWidth="1"/>
    <col min="3335" max="3335" width="12.6640625" customWidth="1"/>
    <col min="3588" max="3589" width="10" bestFit="1" customWidth="1"/>
    <col min="3591" max="3591" width="12.6640625" customWidth="1"/>
    <col min="3844" max="3845" width="10" bestFit="1" customWidth="1"/>
    <col min="3847" max="3847" width="12.6640625" customWidth="1"/>
    <col min="4100" max="4101" width="10" bestFit="1" customWidth="1"/>
    <col min="4103" max="4103" width="12.6640625" customWidth="1"/>
    <col min="4356" max="4357" width="10" bestFit="1" customWidth="1"/>
    <col min="4359" max="4359" width="12.6640625" customWidth="1"/>
    <col min="4612" max="4613" width="10" bestFit="1" customWidth="1"/>
    <col min="4615" max="4615" width="12.6640625" customWidth="1"/>
    <col min="4868" max="4869" width="10" bestFit="1" customWidth="1"/>
    <col min="4871" max="4871" width="12.6640625" customWidth="1"/>
    <col min="5124" max="5125" width="10" bestFit="1" customWidth="1"/>
    <col min="5127" max="5127" width="12.6640625" customWidth="1"/>
    <col min="5380" max="5381" width="10" bestFit="1" customWidth="1"/>
    <col min="5383" max="5383" width="12.6640625" customWidth="1"/>
    <col min="5636" max="5637" width="10" bestFit="1" customWidth="1"/>
    <col min="5639" max="5639" width="12.6640625" customWidth="1"/>
    <col min="5892" max="5893" width="10" bestFit="1" customWidth="1"/>
    <col min="5895" max="5895" width="12.6640625" customWidth="1"/>
    <col min="6148" max="6149" width="10" bestFit="1" customWidth="1"/>
    <col min="6151" max="6151" width="12.6640625" customWidth="1"/>
    <col min="6404" max="6405" width="10" bestFit="1" customWidth="1"/>
    <col min="6407" max="6407" width="12.6640625" customWidth="1"/>
    <col min="6660" max="6661" width="10" bestFit="1" customWidth="1"/>
    <col min="6663" max="6663" width="12.6640625" customWidth="1"/>
    <col min="6916" max="6917" width="10" bestFit="1" customWidth="1"/>
    <col min="6919" max="6919" width="12.6640625" customWidth="1"/>
    <col min="7172" max="7173" width="10" bestFit="1" customWidth="1"/>
    <col min="7175" max="7175" width="12.6640625" customWidth="1"/>
    <col min="7428" max="7429" width="10" bestFit="1" customWidth="1"/>
    <col min="7431" max="7431" width="12.6640625" customWidth="1"/>
    <col min="7684" max="7685" width="10" bestFit="1" customWidth="1"/>
    <col min="7687" max="7687" width="12.6640625" customWidth="1"/>
    <col min="7940" max="7941" width="10" bestFit="1" customWidth="1"/>
    <col min="7943" max="7943" width="12.6640625" customWidth="1"/>
    <col min="8196" max="8197" width="10" bestFit="1" customWidth="1"/>
    <col min="8199" max="8199" width="12.6640625" customWidth="1"/>
    <col min="8452" max="8453" width="10" bestFit="1" customWidth="1"/>
    <col min="8455" max="8455" width="12.6640625" customWidth="1"/>
    <col min="8708" max="8709" width="10" bestFit="1" customWidth="1"/>
    <col min="8711" max="8711" width="12.6640625" customWidth="1"/>
    <col min="8964" max="8965" width="10" bestFit="1" customWidth="1"/>
    <col min="8967" max="8967" width="12.6640625" customWidth="1"/>
    <col min="9220" max="9221" width="10" bestFit="1" customWidth="1"/>
    <col min="9223" max="9223" width="12.6640625" customWidth="1"/>
    <col min="9476" max="9477" width="10" bestFit="1" customWidth="1"/>
    <col min="9479" max="9479" width="12.6640625" customWidth="1"/>
    <col min="9732" max="9733" width="10" bestFit="1" customWidth="1"/>
    <col min="9735" max="9735" width="12.6640625" customWidth="1"/>
    <col min="9988" max="9989" width="10" bestFit="1" customWidth="1"/>
    <col min="9991" max="9991" width="12.6640625" customWidth="1"/>
    <col min="10244" max="10245" width="10" bestFit="1" customWidth="1"/>
    <col min="10247" max="10247" width="12.6640625" customWidth="1"/>
    <col min="10500" max="10501" width="10" bestFit="1" customWidth="1"/>
    <col min="10503" max="10503" width="12.6640625" customWidth="1"/>
    <col min="10756" max="10757" width="10" bestFit="1" customWidth="1"/>
    <col min="10759" max="10759" width="12.6640625" customWidth="1"/>
    <col min="11012" max="11013" width="10" bestFit="1" customWidth="1"/>
    <col min="11015" max="11015" width="12.6640625" customWidth="1"/>
    <col min="11268" max="11269" width="10" bestFit="1" customWidth="1"/>
    <col min="11271" max="11271" width="12.6640625" customWidth="1"/>
    <col min="11524" max="11525" width="10" bestFit="1" customWidth="1"/>
    <col min="11527" max="11527" width="12.6640625" customWidth="1"/>
    <col min="11780" max="11781" width="10" bestFit="1" customWidth="1"/>
    <col min="11783" max="11783" width="12.6640625" customWidth="1"/>
    <col min="12036" max="12037" width="10" bestFit="1" customWidth="1"/>
    <col min="12039" max="12039" width="12.6640625" customWidth="1"/>
    <col min="12292" max="12293" width="10" bestFit="1" customWidth="1"/>
    <col min="12295" max="12295" width="12.6640625" customWidth="1"/>
    <col min="12548" max="12549" width="10" bestFit="1" customWidth="1"/>
    <col min="12551" max="12551" width="12.6640625" customWidth="1"/>
    <col min="12804" max="12805" width="10" bestFit="1" customWidth="1"/>
    <col min="12807" max="12807" width="12.6640625" customWidth="1"/>
    <col min="13060" max="13061" width="10" bestFit="1" customWidth="1"/>
    <col min="13063" max="13063" width="12.6640625" customWidth="1"/>
    <col min="13316" max="13317" width="10" bestFit="1" customWidth="1"/>
    <col min="13319" max="13319" width="12.6640625" customWidth="1"/>
    <col min="13572" max="13573" width="10" bestFit="1" customWidth="1"/>
    <col min="13575" max="13575" width="12.6640625" customWidth="1"/>
    <col min="13828" max="13829" width="10" bestFit="1" customWidth="1"/>
    <col min="13831" max="13831" width="12.6640625" customWidth="1"/>
    <col min="14084" max="14085" width="10" bestFit="1" customWidth="1"/>
    <col min="14087" max="14087" width="12.6640625" customWidth="1"/>
    <col min="14340" max="14341" width="10" bestFit="1" customWidth="1"/>
    <col min="14343" max="14343" width="12.6640625" customWidth="1"/>
    <col min="14596" max="14597" width="10" bestFit="1" customWidth="1"/>
    <col min="14599" max="14599" width="12.6640625" customWidth="1"/>
    <col min="14852" max="14853" width="10" bestFit="1" customWidth="1"/>
    <col min="14855" max="14855" width="12.6640625" customWidth="1"/>
    <col min="15108" max="15109" width="10" bestFit="1" customWidth="1"/>
    <col min="15111" max="15111" width="12.6640625" customWidth="1"/>
    <col min="15364" max="15365" width="10" bestFit="1" customWidth="1"/>
    <col min="15367" max="15367" width="12.6640625" customWidth="1"/>
    <col min="15620" max="15621" width="10" bestFit="1" customWidth="1"/>
    <col min="15623" max="15623" width="12.6640625" customWidth="1"/>
    <col min="15876" max="15877" width="10" bestFit="1" customWidth="1"/>
    <col min="15879" max="15879" width="12.6640625" customWidth="1"/>
    <col min="16132" max="16133" width="10" bestFit="1" customWidth="1"/>
    <col min="16135" max="16135" width="12.6640625" customWidth="1"/>
  </cols>
  <sheetData>
    <row r="1" spans="2:13" ht="42.75" customHeight="1" x14ac:dyDescent="0.25">
      <c r="B1" s="606" t="s">
        <v>689</v>
      </c>
      <c r="C1" s="606"/>
      <c r="D1" s="606"/>
      <c r="E1" s="606"/>
      <c r="F1" s="606"/>
      <c r="G1" s="606"/>
      <c r="H1" s="273"/>
      <c r="I1" s="273"/>
      <c r="J1" s="273"/>
      <c r="K1" s="273"/>
      <c r="L1" s="273"/>
      <c r="M1" s="273"/>
    </row>
    <row r="2" spans="2:13" x14ac:dyDescent="0.25">
      <c r="G2" s="255" t="s">
        <v>604</v>
      </c>
    </row>
    <row r="3" spans="2:13" ht="12.75" customHeight="1" x14ac:dyDescent="0.25">
      <c r="B3" s="607" t="s">
        <v>572</v>
      </c>
      <c r="C3" s="610" t="s">
        <v>465</v>
      </c>
      <c r="D3" s="611"/>
      <c r="E3" s="611"/>
      <c r="F3" s="611"/>
      <c r="G3" s="612"/>
    </row>
    <row r="4" spans="2:13" x14ac:dyDescent="0.25">
      <c r="B4" s="608"/>
      <c r="C4" s="613" t="s">
        <v>55</v>
      </c>
      <c r="D4" s="613" t="s">
        <v>466</v>
      </c>
      <c r="E4" s="613"/>
      <c r="F4" s="613"/>
      <c r="G4" s="613"/>
    </row>
    <row r="5" spans="2:13" ht="22.8" x14ac:dyDescent="0.25">
      <c r="B5" s="609"/>
      <c r="C5" s="613"/>
      <c r="D5" s="522" t="s">
        <v>467</v>
      </c>
      <c r="E5" s="523" t="s">
        <v>230</v>
      </c>
      <c r="F5" s="523" t="s">
        <v>9</v>
      </c>
      <c r="G5" s="524" t="s">
        <v>11</v>
      </c>
    </row>
    <row r="6" spans="2:13" x14ac:dyDescent="0.25">
      <c r="B6" s="525" t="s">
        <v>576</v>
      </c>
      <c r="C6" s="523">
        <v>1</v>
      </c>
      <c r="D6" s="526">
        <v>2145000</v>
      </c>
      <c r="E6" s="520">
        <v>2697703</v>
      </c>
      <c r="F6" s="523"/>
      <c r="G6" s="527">
        <f>D6+E6</f>
        <v>4842703</v>
      </c>
    </row>
    <row r="7" spans="2:13" x14ac:dyDescent="0.25">
      <c r="B7" s="525" t="s">
        <v>577</v>
      </c>
      <c r="C7" s="523">
        <v>1</v>
      </c>
      <c r="D7" s="526">
        <v>1870000</v>
      </c>
      <c r="E7" s="526">
        <v>2351843</v>
      </c>
      <c r="F7" s="523"/>
      <c r="G7" s="527">
        <f t="shared" ref="G7:G39" si="0">D7+E7</f>
        <v>4221843</v>
      </c>
    </row>
    <row r="8" spans="2:13" x14ac:dyDescent="0.25">
      <c r="B8" s="525" t="s">
        <v>578</v>
      </c>
      <c r="C8" s="523"/>
      <c r="D8" s="526"/>
      <c r="E8" s="526"/>
      <c r="F8" s="523"/>
      <c r="G8" s="527">
        <f>D8+E8</f>
        <v>0</v>
      </c>
    </row>
    <row r="9" spans="2:13" x14ac:dyDescent="0.25">
      <c r="B9" s="525" t="s">
        <v>578</v>
      </c>
      <c r="C9" s="523"/>
      <c r="D9" s="522"/>
      <c r="E9" s="522"/>
      <c r="F9" s="523"/>
      <c r="G9" s="527">
        <f t="shared" si="0"/>
        <v>0</v>
      </c>
    </row>
    <row r="10" spans="2:13" x14ac:dyDescent="0.25">
      <c r="B10" s="525" t="s">
        <v>578</v>
      </c>
      <c r="C10" s="523"/>
      <c r="D10" s="522"/>
      <c r="E10" s="522"/>
      <c r="F10" s="523"/>
      <c r="G10" s="527">
        <f t="shared" si="0"/>
        <v>0</v>
      </c>
    </row>
    <row r="11" spans="2:13" x14ac:dyDescent="0.25">
      <c r="B11" s="524" t="s">
        <v>575</v>
      </c>
      <c r="C11" s="523"/>
      <c r="D11" s="526"/>
      <c r="E11" s="526"/>
      <c r="F11" s="528"/>
      <c r="G11" s="527">
        <f t="shared" si="0"/>
        <v>0</v>
      </c>
    </row>
    <row r="12" spans="2:13" x14ac:dyDescent="0.25">
      <c r="B12" s="524" t="s">
        <v>574</v>
      </c>
      <c r="C12" s="524"/>
      <c r="D12" s="529"/>
      <c r="E12" s="529"/>
      <c r="F12" s="528"/>
      <c r="G12" s="527">
        <f t="shared" si="0"/>
        <v>0</v>
      </c>
    </row>
    <row r="13" spans="2:13" x14ac:dyDescent="0.25">
      <c r="B13" s="524" t="s">
        <v>573</v>
      </c>
      <c r="C13" s="524"/>
      <c r="D13" s="529"/>
      <c r="E13" s="529"/>
      <c r="F13" s="528"/>
      <c r="G13" s="527">
        <f t="shared" si="0"/>
        <v>0</v>
      </c>
    </row>
    <row r="14" spans="2:13" x14ac:dyDescent="0.25">
      <c r="B14" s="524" t="s">
        <v>555</v>
      </c>
      <c r="C14" s="524"/>
      <c r="D14" s="529"/>
      <c r="E14" s="529"/>
      <c r="F14" s="528"/>
      <c r="G14" s="527">
        <f t="shared" si="0"/>
        <v>0</v>
      </c>
    </row>
    <row r="15" spans="2:13" x14ac:dyDescent="0.25">
      <c r="B15" s="524" t="s">
        <v>546</v>
      </c>
      <c r="C15" s="524">
        <v>1</v>
      </c>
      <c r="D15" s="529">
        <v>1757000</v>
      </c>
      <c r="E15" s="529">
        <v>3281487</v>
      </c>
      <c r="F15" s="528"/>
      <c r="G15" s="527">
        <f t="shared" si="0"/>
        <v>5038487</v>
      </c>
    </row>
    <row r="16" spans="2:13" x14ac:dyDescent="0.25">
      <c r="B16" s="524" t="s">
        <v>545</v>
      </c>
      <c r="C16" s="524"/>
      <c r="D16" s="529"/>
      <c r="E16" s="529"/>
      <c r="F16" s="528"/>
      <c r="G16" s="527">
        <f t="shared" si="0"/>
        <v>0</v>
      </c>
    </row>
    <row r="17" spans="2:7" x14ac:dyDescent="0.25">
      <c r="B17" s="524" t="s">
        <v>554</v>
      </c>
      <c r="C17" s="524">
        <v>3</v>
      </c>
      <c r="D17" s="529">
        <v>4356000</v>
      </c>
      <c r="E17" s="529">
        <v>4883091</v>
      </c>
      <c r="F17" s="528"/>
      <c r="G17" s="527">
        <f t="shared" si="0"/>
        <v>9239091</v>
      </c>
    </row>
    <row r="18" spans="2:7" x14ac:dyDescent="0.25">
      <c r="B18" s="524" t="s">
        <v>562</v>
      </c>
      <c r="C18" s="524">
        <v>1</v>
      </c>
      <c r="D18" s="529">
        <v>1320000</v>
      </c>
      <c r="E18" s="529">
        <v>1726225</v>
      </c>
      <c r="F18" s="528"/>
      <c r="G18" s="527">
        <f>D18+E18</f>
        <v>3046225</v>
      </c>
    </row>
    <row r="19" spans="2:7" x14ac:dyDescent="0.25">
      <c r="B19" s="524" t="s">
        <v>468</v>
      </c>
      <c r="C19" s="524">
        <v>4</v>
      </c>
      <c r="D19" s="529">
        <v>4840000</v>
      </c>
      <c r="E19" s="529">
        <v>5058624</v>
      </c>
      <c r="F19" s="528"/>
      <c r="G19" s="527">
        <f>D19+E19</f>
        <v>9898624</v>
      </c>
    </row>
    <row r="20" spans="2:7" x14ac:dyDescent="0.25">
      <c r="B20" s="524" t="s">
        <v>621</v>
      </c>
      <c r="C20" s="524"/>
      <c r="D20" s="529"/>
      <c r="E20" s="529"/>
      <c r="F20" s="528"/>
      <c r="G20" s="527">
        <f t="shared" si="0"/>
        <v>0</v>
      </c>
    </row>
    <row r="21" spans="2:7" x14ac:dyDescent="0.25">
      <c r="B21" s="524" t="s">
        <v>543</v>
      </c>
      <c r="C21" s="524">
        <v>1</v>
      </c>
      <c r="D21" s="529">
        <v>900000</v>
      </c>
      <c r="E21" s="529">
        <v>1113897</v>
      </c>
      <c r="F21" s="528"/>
      <c r="G21" s="527">
        <f t="shared" si="0"/>
        <v>2013897</v>
      </c>
    </row>
    <row r="22" spans="2:7" x14ac:dyDescent="0.25">
      <c r="B22" s="524" t="s">
        <v>581</v>
      </c>
      <c r="C22" s="524"/>
      <c r="D22" s="529"/>
      <c r="E22" s="529"/>
      <c r="F22" s="528"/>
      <c r="G22" s="527">
        <f t="shared" si="0"/>
        <v>0</v>
      </c>
    </row>
    <row r="23" spans="2:7" x14ac:dyDescent="0.25">
      <c r="B23" s="524" t="s">
        <v>688</v>
      </c>
      <c r="C23" s="524">
        <v>1</v>
      </c>
      <c r="D23" s="529">
        <v>1334000</v>
      </c>
      <c r="E23" s="529">
        <v>1624166</v>
      </c>
      <c r="F23" s="528"/>
      <c r="G23" s="527">
        <f t="shared" si="0"/>
        <v>2958166</v>
      </c>
    </row>
    <row r="24" spans="2:7" x14ac:dyDescent="0.25">
      <c r="B24" s="524" t="s">
        <v>687</v>
      </c>
      <c r="C24" s="524">
        <v>1</v>
      </c>
      <c r="D24" s="529">
        <v>1210000</v>
      </c>
      <c r="E24" s="529">
        <v>1594381</v>
      </c>
      <c r="F24" s="528"/>
      <c r="G24" s="527">
        <f t="shared" si="0"/>
        <v>2804381</v>
      </c>
    </row>
    <row r="25" spans="2:7" x14ac:dyDescent="0.25">
      <c r="B25" s="524" t="s">
        <v>549</v>
      </c>
      <c r="C25" s="524">
        <v>2</v>
      </c>
      <c r="D25" s="529">
        <v>1984000</v>
      </c>
      <c r="E25" s="529">
        <v>2703530</v>
      </c>
      <c r="F25" s="528"/>
      <c r="G25" s="527">
        <f t="shared" si="0"/>
        <v>4687530</v>
      </c>
    </row>
    <row r="26" spans="2:7" x14ac:dyDescent="0.25">
      <c r="B26" s="524" t="s">
        <v>556</v>
      </c>
      <c r="C26" s="524">
        <v>1</v>
      </c>
      <c r="D26" s="529">
        <v>1042000</v>
      </c>
      <c r="E26" s="529">
        <v>1362588</v>
      </c>
      <c r="F26" s="528"/>
      <c r="G26" s="527">
        <f t="shared" si="0"/>
        <v>2404588</v>
      </c>
    </row>
    <row r="27" spans="2:7" x14ac:dyDescent="0.25">
      <c r="B27" s="524" t="s">
        <v>548</v>
      </c>
      <c r="C27" s="524"/>
      <c r="D27" s="529"/>
      <c r="E27" s="529"/>
      <c r="F27" s="528"/>
      <c r="G27" s="527">
        <f t="shared" si="0"/>
        <v>0</v>
      </c>
    </row>
    <row r="28" spans="2:7" x14ac:dyDescent="0.25">
      <c r="B28" s="524" t="s">
        <v>580</v>
      </c>
      <c r="C28" s="524"/>
      <c r="D28" s="529"/>
      <c r="E28" s="529"/>
      <c r="F28" s="528"/>
      <c r="G28" s="527">
        <f t="shared" si="0"/>
        <v>0</v>
      </c>
    </row>
    <row r="29" spans="2:7" x14ac:dyDescent="0.25">
      <c r="B29" s="524" t="s">
        <v>686</v>
      </c>
      <c r="C29" s="524">
        <v>2</v>
      </c>
      <c r="D29" s="529">
        <v>2942000</v>
      </c>
      <c r="E29" s="529">
        <v>3229326</v>
      </c>
      <c r="F29" s="528"/>
      <c r="G29" s="527">
        <f t="shared" si="0"/>
        <v>6171326</v>
      </c>
    </row>
    <row r="30" spans="2:7" x14ac:dyDescent="0.25">
      <c r="B30" s="524" t="s">
        <v>547</v>
      </c>
      <c r="C30" s="524"/>
      <c r="D30" s="529"/>
      <c r="E30" s="529"/>
      <c r="F30" s="528"/>
      <c r="G30" s="527">
        <f t="shared" si="0"/>
        <v>0</v>
      </c>
    </row>
    <row r="31" spans="2:7" x14ac:dyDescent="0.25">
      <c r="B31" s="524" t="s">
        <v>579</v>
      </c>
      <c r="C31" s="524"/>
      <c r="D31" s="529"/>
      <c r="E31" s="529"/>
      <c r="F31" s="528"/>
      <c r="G31" s="527">
        <f t="shared" si="0"/>
        <v>0</v>
      </c>
    </row>
    <row r="32" spans="2:7" x14ac:dyDescent="0.25">
      <c r="B32" s="524" t="s">
        <v>622</v>
      </c>
      <c r="C32" s="524"/>
      <c r="D32" s="529"/>
      <c r="E32" s="529"/>
      <c r="F32" s="528"/>
      <c r="G32" s="527">
        <f t="shared" si="0"/>
        <v>0</v>
      </c>
    </row>
    <row r="33" spans="2:17" x14ac:dyDescent="0.25">
      <c r="B33" s="524" t="s">
        <v>623</v>
      </c>
      <c r="C33" s="524"/>
      <c r="D33" s="529"/>
      <c r="E33" s="529"/>
      <c r="F33" s="528"/>
      <c r="G33" s="527">
        <f t="shared" si="0"/>
        <v>0</v>
      </c>
    </row>
    <row r="34" spans="2:17" x14ac:dyDescent="0.25">
      <c r="B34" s="524" t="s">
        <v>624</v>
      </c>
      <c r="C34" s="524"/>
      <c r="D34" s="529"/>
      <c r="E34" s="529"/>
      <c r="F34" s="528"/>
      <c r="G34" s="527">
        <f t="shared" si="0"/>
        <v>0</v>
      </c>
    </row>
    <row r="35" spans="2:17" x14ac:dyDescent="0.25">
      <c r="B35" s="530"/>
      <c r="C35" s="524"/>
      <c r="D35" s="529"/>
      <c r="E35" s="529"/>
      <c r="F35" s="528"/>
      <c r="G35" s="527">
        <f t="shared" si="0"/>
        <v>0</v>
      </c>
    </row>
    <row r="36" spans="2:17" x14ac:dyDescent="0.25">
      <c r="B36" s="530"/>
      <c r="C36" s="524"/>
      <c r="D36" s="529"/>
      <c r="E36" s="529"/>
      <c r="F36" s="528"/>
      <c r="G36" s="527">
        <f t="shared" si="0"/>
        <v>0</v>
      </c>
    </row>
    <row r="37" spans="2:17" x14ac:dyDescent="0.25">
      <c r="B37" s="530"/>
      <c r="C37" s="524"/>
      <c r="D37" s="529"/>
      <c r="E37" s="529"/>
      <c r="F37" s="528"/>
      <c r="G37" s="527">
        <f t="shared" si="0"/>
        <v>0</v>
      </c>
    </row>
    <row r="38" spans="2:17" x14ac:dyDescent="0.25">
      <c r="B38" s="530"/>
      <c r="C38" s="524"/>
      <c r="D38" s="529"/>
      <c r="E38" s="529"/>
      <c r="F38" s="528"/>
      <c r="G38" s="527">
        <f t="shared" si="0"/>
        <v>0</v>
      </c>
    </row>
    <row r="39" spans="2:17" x14ac:dyDescent="0.25">
      <c r="B39" s="530"/>
      <c r="C39" s="524"/>
      <c r="D39" s="529"/>
      <c r="E39" s="529"/>
      <c r="F39" s="528"/>
      <c r="G39" s="527">
        <f t="shared" si="0"/>
        <v>0</v>
      </c>
    </row>
    <row r="40" spans="2:17" ht="14.25" customHeight="1" x14ac:dyDescent="0.25">
      <c r="B40" s="524"/>
      <c r="C40" s="529">
        <v>19</v>
      </c>
      <c r="D40" s="529">
        <f>SUM(D12:D39)</f>
        <v>21685000</v>
      </c>
      <c r="E40" s="529">
        <f>SUM(E12:E39)</f>
        <v>26577315</v>
      </c>
      <c r="F40" s="528">
        <f>SUM(F12:F39)</f>
        <v>0</v>
      </c>
      <c r="G40" s="531">
        <f>SUM(G6:G39)</f>
        <v>57326861</v>
      </c>
    </row>
    <row r="42" spans="2:17" ht="43.8" customHeight="1" x14ac:dyDescent="0.25">
      <c r="B42" s="521"/>
      <c r="C42" s="521"/>
      <c r="D42" s="521"/>
      <c r="E42" s="521"/>
      <c r="F42" s="521"/>
      <c r="G42" s="521"/>
    </row>
    <row r="43" spans="2:17" ht="13.8" customHeight="1" x14ac:dyDescent="0.25">
      <c r="B43" s="521"/>
      <c r="C43" s="521" t="s">
        <v>730</v>
      </c>
      <c r="D43" s="521"/>
      <c r="E43" s="521"/>
      <c r="F43" s="521"/>
      <c r="G43" s="521"/>
    </row>
    <row r="44" spans="2:17" ht="15" x14ac:dyDescent="0.25">
      <c r="B44" s="521"/>
      <c r="C44" s="521" t="s">
        <v>732</v>
      </c>
      <c r="D44" s="521"/>
      <c r="E44" s="521"/>
      <c r="F44" s="521"/>
      <c r="G44" s="521"/>
      <c r="H44" s="517"/>
      <c r="I44" s="517"/>
      <c r="J44" s="517"/>
      <c r="K44" s="517"/>
      <c r="L44" s="517"/>
      <c r="M44" s="517"/>
      <c r="N44" s="517"/>
      <c r="O44" s="517"/>
      <c r="P44" s="517"/>
      <c r="Q44" s="517"/>
    </row>
    <row r="45" spans="2:17" x14ac:dyDescent="0.25">
      <c r="B45" s="521"/>
      <c r="C45" s="521"/>
      <c r="D45" s="521"/>
      <c r="E45" s="521"/>
      <c r="F45" s="521"/>
      <c r="G45" s="521"/>
    </row>
    <row r="46" spans="2:17" ht="15" customHeight="1" x14ac:dyDescent="0.25">
      <c r="B46" s="521"/>
      <c r="C46" s="521" t="s">
        <v>731</v>
      </c>
      <c r="D46" s="521"/>
      <c r="E46" s="521"/>
      <c r="F46" s="521"/>
      <c r="G46" s="521"/>
    </row>
    <row r="47" spans="2:17" x14ac:dyDescent="0.25">
      <c r="B47" s="521"/>
      <c r="C47" s="521" t="s">
        <v>733</v>
      </c>
      <c r="D47" s="521"/>
      <c r="E47" s="521"/>
      <c r="F47" s="521"/>
      <c r="G47" s="521"/>
    </row>
  </sheetData>
  <mergeCells count="5">
    <mergeCell ref="B1:G1"/>
    <mergeCell ref="B3:B5"/>
    <mergeCell ref="C3:G3"/>
    <mergeCell ref="C4:C5"/>
    <mergeCell ref="D4:G4"/>
  </mergeCells>
  <pageMargins left="0.7" right="0.7" top="0.75" bottom="0.75" header="0.3" footer="0.3"/>
  <pageSetup orientation="portrait" verticalDpi="0"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F35"/>
  <sheetViews>
    <sheetView zoomScale="106" zoomScaleNormal="106" zoomScalePageLayoutView="140" workbookViewId="0">
      <selection activeCell="A3" sqref="A3:F3"/>
    </sheetView>
  </sheetViews>
  <sheetFormatPr defaultColWidth="9.109375" defaultRowHeight="13.2" x14ac:dyDescent="0.25"/>
  <cols>
    <col min="1" max="1" width="3.109375" style="203" customWidth="1"/>
    <col min="2" max="2" width="37.109375" style="203" customWidth="1"/>
    <col min="3" max="3" width="18.109375" style="203" customWidth="1"/>
    <col min="4" max="4" width="8.109375" style="203" customWidth="1"/>
    <col min="5" max="5" width="11.88671875" style="203" customWidth="1"/>
    <col min="6" max="6" width="15.109375" style="203" customWidth="1"/>
    <col min="7" max="16384" width="9.109375" style="203"/>
  </cols>
  <sheetData>
    <row r="1" spans="1:6" x14ac:dyDescent="0.25">
      <c r="F1" s="204" t="s">
        <v>325</v>
      </c>
    </row>
    <row r="2" spans="1:6" x14ac:dyDescent="0.25">
      <c r="F2" s="204"/>
    </row>
    <row r="3" spans="1:6" ht="13.8" x14ac:dyDescent="0.25">
      <c r="A3" s="718" t="s">
        <v>906</v>
      </c>
      <c r="B3" s="718"/>
      <c r="C3" s="718"/>
      <c r="D3" s="718"/>
      <c r="E3" s="718"/>
      <c r="F3" s="718"/>
    </row>
    <row r="4" spans="1:6" x14ac:dyDescent="0.25">
      <c r="C4" s="205"/>
      <c r="D4" s="205"/>
      <c r="E4" s="205"/>
      <c r="F4" s="205"/>
    </row>
    <row r="5" spans="1:6" ht="13.8" x14ac:dyDescent="0.25">
      <c r="B5" s="203" t="s">
        <v>324</v>
      </c>
      <c r="C5" s="205"/>
      <c r="D5" s="205"/>
      <c r="E5" s="205"/>
      <c r="F5" s="206" t="s">
        <v>221</v>
      </c>
    </row>
    <row r="6" spans="1:6" ht="18" customHeight="1" x14ac:dyDescent="0.25">
      <c r="A6" s="715" t="s">
        <v>2</v>
      </c>
      <c r="B6" s="715" t="s">
        <v>322</v>
      </c>
      <c r="C6" s="717" t="s">
        <v>455</v>
      </c>
      <c r="D6" s="717"/>
      <c r="E6" s="715" t="s">
        <v>323</v>
      </c>
      <c r="F6" s="717" t="s">
        <v>321</v>
      </c>
    </row>
    <row r="7" spans="1:6" x14ac:dyDescent="0.25">
      <c r="A7" s="716"/>
      <c r="B7" s="716"/>
      <c r="C7" s="225" t="s">
        <v>326</v>
      </c>
      <c r="D7" s="225" t="s">
        <v>302</v>
      </c>
      <c r="E7" s="716"/>
      <c r="F7" s="717"/>
    </row>
    <row r="8" spans="1:6" x14ac:dyDescent="0.25">
      <c r="A8" s="207">
        <v>1</v>
      </c>
      <c r="B8" s="208"/>
      <c r="C8" s="209"/>
      <c r="D8" s="209"/>
      <c r="E8" s="209"/>
      <c r="F8" s="210">
        <f>C8*E8</f>
        <v>0</v>
      </c>
    </row>
    <row r="9" spans="1:6" x14ac:dyDescent="0.25">
      <c r="A9" s="207">
        <f>A8+1</f>
        <v>2</v>
      </c>
      <c r="B9" s="208"/>
      <c r="C9" s="209"/>
      <c r="D9" s="209"/>
      <c r="E9" s="209"/>
      <c r="F9" s="210">
        <f t="shared" ref="F9:F26" si="0">C9*E9</f>
        <v>0</v>
      </c>
    </row>
    <row r="10" spans="1:6" x14ac:dyDescent="0.25">
      <c r="A10" s="207">
        <f t="shared" ref="A10:A26" si="1">A9+1</f>
        <v>3</v>
      </c>
      <c r="B10" s="211"/>
      <c r="C10" s="209"/>
      <c r="D10" s="209"/>
      <c r="E10" s="209"/>
      <c r="F10" s="210">
        <f t="shared" si="0"/>
        <v>0</v>
      </c>
    </row>
    <row r="11" spans="1:6" x14ac:dyDescent="0.25">
      <c r="A11" s="207">
        <f t="shared" si="1"/>
        <v>4</v>
      </c>
      <c r="B11" s="208"/>
      <c r="C11" s="209"/>
      <c r="D11" s="209"/>
      <c r="E11" s="209"/>
      <c r="F11" s="210">
        <f t="shared" si="0"/>
        <v>0</v>
      </c>
    </row>
    <row r="12" spans="1:6" x14ac:dyDescent="0.25">
      <c r="A12" s="207">
        <f t="shared" si="1"/>
        <v>5</v>
      </c>
      <c r="B12" s="208"/>
      <c r="C12" s="209"/>
      <c r="D12" s="209"/>
      <c r="E12" s="209"/>
      <c r="F12" s="210">
        <f t="shared" si="0"/>
        <v>0</v>
      </c>
    </row>
    <row r="13" spans="1:6" x14ac:dyDescent="0.25">
      <c r="A13" s="207">
        <f t="shared" si="1"/>
        <v>6</v>
      </c>
      <c r="B13" s="208"/>
      <c r="C13" s="209"/>
      <c r="D13" s="209"/>
      <c r="E13" s="209"/>
      <c r="F13" s="210">
        <f t="shared" si="0"/>
        <v>0</v>
      </c>
    </row>
    <row r="14" spans="1:6" x14ac:dyDescent="0.25">
      <c r="A14" s="207">
        <f t="shared" si="1"/>
        <v>7</v>
      </c>
      <c r="B14" s="212"/>
      <c r="C14" s="209"/>
      <c r="D14" s="209"/>
      <c r="E14" s="209"/>
      <c r="F14" s="210">
        <f t="shared" si="0"/>
        <v>0</v>
      </c>
    </row>
    <row r="15" spans="1:6" x14ac:dyDescent="0.25">
      <c r="A15" s="207">
        <f t="shared" si="1"/>
        <v>8</v>
      </c>
      <c r="B15" s="208"/>
      <c r="C15" s="209"/>
      <c r="D15" s="209"/>
      <c r="E15" s="209"/>
      <c r="F15" s="210">
        <f t="shared" si="0"/>
        <v>0</v>
      </c>
    </row>
    <row r="16" spans="1:6" x14ac:dyDescent="0.25">
      <c r="A16" s="207">
        <f t="shared" si="1"/>
        <v>9</v>
      </c>
      <c r="B16" s="212"/>
      <c r="C16" s="209"/>
      <c r="D16" s="209"/>
      <c r="E16" s="209"/>
      <c r="F16" s="210">
        <f t="shared" si="0"/>
        <v>0</v>
      </c>
    </row>
    <row r="17" spans="1:6" x14ac:dyDescent="0.25">
      <c r="A17" s="207">
        <f t="shared" si="1"/>
        <v>10</v>
      </c>
      <c r="B17" s="208"/>
      <c r="C17" s="209"/>
      <c r="D17" s="209"/>
      <c r="E17" s="209"/>
      <c r="F17" s="210">
        <f t="shared" si="0"/>
        <v>0</v>
      </c>
    </row>
    <row r="18" spans="1:6" x14ac:dyDescent="0.25">
      <c r="A18" s="207">
        <f t="shared" si="1"/>
        <v>11</v>
      </c>
      <c r="B18" s="208"/>
      <c r="C18" s="209"/>
      <c r="D18" s="209"/>
      <c r="E18" s="209"/>
      <c r="F18" s="210">
        <f t="shared" si="0"/>
        <v>0</v>
      </c>
    </row>
    <row r="19" spans="1:6" x14ac:dyDescent="0.25">
      <c r="A19" s="207">
        <f t="shared" si="1"/>
        <v>12</v>
      </c>
      <c r="B19" s="208"/>
      <c r="C19" s="209"/>
      <c r="D19" s="209"/>
      <c r="E19" s="209"/>
      <c r="F19" s="210">
        <f t="shared" si="0"/>
        <v>0</v>
      </c>
    </row>
    <row r="20" spans="1:6" x14ac:dyDescent="0.25">
      <c r="A20" s="207">
        <f t="shared" si="1"/>
        <v>13</v>
      </c>
      <c r="B20" s="208"/>
      <c r="C20" s="213"/>
      <c r="D20" s="213"/>
      <c r="E20" s="209"/>
      <c r="F20" s="210">
        <f t="shared" si="0"/>
        <v>0</v>
      </c>
    </row>
    <row r="21" spans="1:6" x14ac:dyDescent="0.25">
      <c r="A21" s="207">
        <f t="shared" si="1"/>
        <v>14</v>
      </c>
      <c r="B21" s="208"/>
      <c r="C21" s="213"/>
      <c r="D21" s="213"/>
      <c r="E21" s="209"/>
      <c r="F21" s="210">
        <f t="shared" si="0"/>
        <v>0</v>
      </c>
    </row>
    <row r="22" spans="1:6" x14ac:dyDescent="0.25">
      <c r="A22" s="207">
        <f t="shared" si="1"/>
        <v>15</v>
      </c>
      <c r="B22" s="212"/>
      <c r="C22" s="209"/>
      <c r="D22" s="209"/>
      <c r="E22" s="209"/>
      <c r="F22" s="210">
        <f t="shared" si="0"/>
        <v>0</v>
      </c>
    </row>
    <row r="23" spans="1:6" x14ac:dyDescent="0.25">
      <c r="A23" s="207">
        <f t="shared" si="1"/>
        <v>16</v>
      </c>
      <c r="B23" s="208"/>
      <c r="C23" s="209"/>
      <c r="D23" s="209"/>
      <c r="E23" s="209"/>
      <c r="F23" s="210">
        <f t="shared" si="0"/>
        <v>0</v>
      </c>
    </row>
    <row r="24" spans="1:6" x14ac:dyDescent="0.25">
      <c r="A24" s="207">
        <f t="shared" si="1"/>
        <v>17</v>
      </c>
      <c r="B24" s="212"/>
      <c r="C24" s="213"/>
      <c r="D24" s="213"/>
      <c r="E24" s="209"/>
      <c r="F24" s="210">
        <f t="shared" si="0"/>
        <v>0</v>
      </c>
    </row>
    <row r="25" spans="1:6" x14ac:dyDescent="0.25">
      <c r="A25" s="207">
        <f t="shared" si="1"/>
        <v>18</v>
      </c>
      <c r="B25" s="212"/>
      <c r="C25" s="213"/>
      <c r="D25" s="213"/>
      <c r="E25" s="209"/>
      <c r="F25" s="210">
        <f t="shared" si="0"/>
        <v>0</v>
      </c>
    </row>
    <row r="26" spans="1:6" x14ac:dyDescent="0.25">
      <c r="A26" s="207">
        <f t="shared" si="1"/>
        <v>19</v>
      </c>
      <c r="B26" s="214"/>
      <c r="C26" s="215"/>
      <c r="D26" s="215"/>
      <c r="E26" s="209"/>
      <c r="F26" s="210">
        <f t="shared" si="0"/>
        <v>0</v>
      </c>
    </row>
    <row r="27" spans="1:6" x14ac:dyDescent="0.25">
      <c r="A27" s="216"/>
      <c r="B27" s="217" t="s">
        <v>27</v>
      </c>
      <c r="C27" s="218">
        <f>SUM(C8:C26)</f>
        <v>0</v>
      </c>
      <c r="D27" s="218"/>
      <c r="E27" s="218"/>
      <c r="F27" s="218">
        <f>SUM(F8:F26)</f>
        <v>0</v>
      </c>
    </row>
    <row r="28" spans="1:6" s="223" customFormat="1" x14ac:dyDescent="0.25">
      <c r="A28" s="219"/>
      <c r="B28" s="220"/>
      <c r="C28" s="221"/>
      <c r="D28" s="221"/>
      <c r="E28" s="221"/>
      <c r="F28" s="222"/>
    </row>
    <row r="29" spans="1:6" ht="13.8" x14ac:dyDescent="0.25">
      <c r="C29" s="223"/>
      <c r="D29" s="224"/>
      <c r="E29" s="172" t="s">
        <v>242</v>
      </c>
      <c r="F29" s="159">
        <f>F27/1000</f>
        <v>0</v>
      </c>
    </row>
    <row r="33" spans="2:2" x14ac:dyDescent="0.25">
      <c r="B33" s="82" t="s">
        <v>127</v>
      </c>
    </row>
    <row r="34" spans="2:2" x14ac:dyDescent="0.25">
      <c r="B34" s="82"/>
    </row>
    <row r="35" spans="2:2" x14ac:dyDescent="0.25">
      <c r="B35" s="82" t="s">
        <v>128</v>
      </c>
    </row>
  </sheetData>
  <mergeCells count="6">
    <mergeCell ref="B6:B7"/>
    <mergeCell ref="A6:A7"/>
    <mergeCell ref="C6:D6"/>
    <mergeCell ref="A3:F3"/>
    <mergeCell ref="E6:E7"/>
    <mergeCell ref="F6:F7"/>
  </mergeCells>
  <pageMargins left="0.59244791666666663" right="0.11811023622047245" top="0.7366071428571429" bottom="0.15748031496062992" header="0" footer="0"/>
  <pageSetup paperSize="9"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rgb="FF92D050"/>
    <pageSetUpPr fitToPage="1"/>
  </sheetPr>
  <dimension ref="A1:H18"/>
  <sheetViews>
    <sheetView workbookViewId="0">
      <selection activeCell="E19" sqref="E19"/>
    </sheetView>
  </sheetViews>
  <sheetFormatPr defaultColWidth="9.109375" defaultRowHeight="13.2" x14ac:dyDescent="0.25"/>
  <cols>
    <col min="1" max="1" width="7.6640625" style="32" customWidth="1"/>
    <col min="2" max="2" width="59.109375" style="4" customWidth="1"/>
    <col min="3" max="3" width="8.44140625" style="4" customWidth="1"/>
    <col min="4" max="4" width="13.109375" style="4" customWidth="1"/>
    <col min="5" max="5" width="14.88671875" style="22" customWidth="1"/>
    <col min="6" max="6" width="30.5546875" style="4" customWidth="1"/>
    <col min="7" max="16384" width="9.109375" style="4"/>
  </cols>
  <sheetData>
    <row r="1" spans="1:8" ht="12.75" customHeight="1" x14ac:dyDescent="0.25">
      <c r="A1" s="33"/>
      <c r="B1" s="20"/>
      <c r="C1" s="20"/>
      <c r="D1" s="20"/>
      <c r="E1" s="20"/>
      <c r="F1" s="204" t="s">
        <v>328</v>
      </c>
      <c r="G1" s="20"/>
      <c r="H1" s="20"/>
    </row>
    <row r="2" spans="1:8" ht="13.8" x14ac:dyDescent="0.25">
      <c r="A2" s="719" t="s">
        <v>907</v>
      </c>
      <c r="B2" s="719"/>
      <c r="C2" s="719"/>
      <c r="D2" s="719"/>
      <c r="E2" s="719"/>
      <c r="F2" s="20"/>
      <c r="G2" s="20"/>
      <c r="H2" s="20"/>
    </row>
    <row r="3" spans="1:8" ht="13.8" x14ac:dyDescent="0.25">
      <c r="A3" s="33"/>
      <c r="B3" s="20"/>
      <c r="C3" s="20"/>
      <c r="D3" s="20"/>
      <c r="E3" s="5"/>
      <c r="F3" s="206" t="s">
        <v>221</v>
      </c>
      <c r="G3" s="20"/>
      <c r="H3" s="20"/>
    </row>
    <row r="4" spans="1:8" s="23" customFormat="1" ht="60" customHeight="1" x14ac:dyDescent="0.25">
      <c r="A4" s="28" t="s">
        <v>2</v>
      </c>
      <c r="B4" s="28" t="s">
        <v>54</v>
      </c>
      <c r="C4" s="21" t="s">
        <v>55</v>
      </c>
      <c r="D4" s="21" t="s">
        <v>327</v>
      </c>
      <c r="E4" s="25" t="s">
        <v>13</v>
      </c>
      <c r="F4" s="17" t="s">
        <v>182</v>
      </c>
      <c r="G4" s="29"/>
      <c r="H4" s="29"/>
    </row>
    <row r="5" spans="1:8" s="6" customFormat="1" ht="55.2" x14ac:dyDescent="0.25">
      <c r="A5" s="30">
        <v>1</v>
      </c>
      <c r="B5" s="372" t="s">
        <v>908</v>
      </c>
      <c r="C5" s="34">
        <v>19</v>
      </c>
      <c r="D5" s="34">
        <v>100000</v>
      </c>
      <c r="E5" s="107">
        <f>C5*D5</f>
        <v>1900000</v>
      </c>
      <c r="F5" s="373" t="s">
        <v>913</v>
      </c>
      <c r="G5" s="27"/>
      <c r="H5" s="27"/>
    </row>
    <row r="6" spans="1:8" s="6" customFormat="1" ht="39.6" x14ac:dyDescent="0.25">
      <c r="A6" s="30">
        <f>+A5+1</f>
        <v>2</v>
      </c>
      <c r="B6" s="372" t="s">
        <v>909</v>
      </c>
      <c r="C6" s="34">
        <v>10</v>
      </c>
      <c r="D6" s="34">
        <v>100000</v>
      </c>
      <c r="E6" s="107">
        <f t="shared" ref="E6:E9" si="0">C6*D6</f>
        <v>1000000</v>
      </c>
      <c r="F6" s="85" t="s">
        <v>914</v>
      </c>
      <c r="G6" s="27"/>
      <c r="H6" s="27"/>
    </row>
    <row r="7" spans="1:8" s="6" customFormat="1" ht="27.6" x14ac:dyDescent="0.25">
      <c r="A7" s="30">
        <f>+A6+1</f>
        <v>3</v>
      </c>
      <c r="B7" s="372" t="s">
        <v>910</v>
      </c>
      <c r="C7" s="34">
        <v>19</v>
      </c>
      <c r="D7" s="34">
        <v>60000</v>
      </c>
      <c r="E7" s="107">
        <f>C7*D7</f>
        <v>1140000</v>
      </c>
      <c r="F7" s="373" t="s">
        <v>915</v>
      </c>
      <c r="G7" s="27"/>
      <c r="H7" s="27"/>
    </row>
    <row r="8" spans="1:8" s="6" customFormat="1" ht="27.6" x14ac:dyDescent="0.25">
      <c r="A8" s="30">
        <f>+A7+1</f>
        <v>4</v>
      </c>
      <c r="B8" s="372" t="s">
        <v>911</v>
      </c>
      <c r="C8" s="34">
        <v>10</v>
      </c>
      <c r="D8" s="34">
        <v>100000</v>
      </c>
      <c r="E8" s="107">
        <f t="shared" si="0"/>
        <v>1000000</v>
      </c>
      <c r="F8" s="373" t="s">
        <v>916</v>
      </c>
      <c r="G8" s="27"/>
      <c r="H8" s="27"/>
    </row>
    <row r="9" spans="1:8" s="6" customFormat="1" ht="13.8" x14ac:dyDescent="0.25">
      <c r="A9" s="30">
        <v>5</v>
      </c>
      <c r="B9" s="372" t="s">
        <v>912</v>
      </c>
      <c r="C9" s="34">
        <v>10</v>
      </c>
      <c r="D9" s="34">
        <v>100000</v>
      </c>
      <c r="E9" s="107">
        <f t="shared" si="0"/>
        <v>1000000</v>
      </c>
      <c r="F9" s="125"/>
      <c r="G9" s="27"/>
      <c r="H9" s="27"/>
    </row>
    <row r="10" spans="1:8" s="6" customFormat="1" ht="18.75" customHeight="1" x14ac:dyDescent="0.25">
      <c r="A10" s="226"/>
      <c r="B10" s="227" t="s">
        <v>27</v>
      </c>
      <c r="C10" s="228"/>
      <c r="D10" s="228"/>
      <c r="E10" s="229">
        <f>SUM(E5:E9)</f>
        <v>6040000</v>
      </c>
      <c r="F10" s="230"/>
      <c r="G10" s="27"/>
      <c r="H10" s="27"/>
    </row>
    <row r="11" spans="1:8" ht="13.8" x14ac:dyDescent="0.25">
      <c r="A11" s="33"/>
      <c r="B11" s="20"/>
      <c r="C11" s="20"/>
      <c r="D11" s="20"/>
      <c r="E11" s="20"/>
      <c r="F11" s="20"/>
      <c r="G11" s="20"/>
      <c r="H11" s="20"/>
    </row>
    <row r="12" spans="1:8" ht="13.8" x14ac:dyDescent="0.25">
      <c r="A12" s="33"/>
      <c r="B12" s="20"/>
      <c r="C12" s="231"/>
      <c r="D12" s="172" t="s">
        <v>242</v>
      </c>
      <c r="E12" s="159">
        <f>E10/1000</f>
        <v>6040</v>
      </c>
      <c r="F12" s="20"/>
      <c r="G12" s="20"/>
      <c r="H12" s="20"/>
    </row>
    <row r="15" spans="1:8" x14ac:dyDescent="0.25">
      <c r="B15" s="82"/>
    </row>
    <row r="16" spans="1:8" x14ac:dyDescent="0.25">
      <c r="B16" s="82" t="s">
        <v>917</v>
      </c>
    </row>
    <row r="17" spans="2:2" s="4" customFormat="1" x14ac:dyDescent="0.25">
      <c r="B17" s="82"/>
    </row>
    <row r="18" spans="2:2" x14ac:dyDescent="0.25">
      <c r="B18" s="82" t="s">
        <v>918</v>
      </c>
    </row>
  </sheetData>
  <mergeCells count="1">
    <mergeCell ref="A2:E2"/>
  </mergeCells>
  <phoneticPr fontId="4" type="noConversion"/>
  <pageMargins left="0.66" right="0.45" top="1.1299999999999999" bottom="1" header="0.5" footer="0.5"/>
  <pageSetup paperSize="9" orientation="landscape"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J15"/>
  <sheetViews>
    <sheetView workbookViewId="0">
      <selection activeCell="F18" sqref="F18"/>
    </sheetView>
  </sheetViews>
  <sheetFormatPr defaultRowHeight="13.2" x14ac:dyDescent="0.25"/>
  <cols>
    <col min="1" max="1" width="5.6640625" customWidth="1"/>
    <col min="2" max="2" width="34" customWidth="1"/>
    <col min="3" max="3" width="7.44140625" customWidth="1"/>
    <col min="4" max="4" width="9.109375" customWidth="1"/>
    <col min="5" max="5" width="7.44140625" customWidth="1"/>
    <col min="6" max="6" width="9.6640625" customWidth="1"/>
    <col min="7" max="9" width="7.44140625" customWidth="1"/>
    <col min="10" max="10" width="9.88671875" customWidth="1"/>
  </cols>
  <sheetData>
    <row r="1" spans="1:10" x14ac:dyDescent="0.25">
      <c r="A1" s="722" t="s">
        <v>469</v>
      </c>
      <c r="B1" s="722"/>
      <c r="C1" s="722"/>
      <c r="D1" s="722"/>
      <c r="E1" s="722"/>
      <c r="F1" s="722"/>
      <c r="G1" s="722"/>
      <c r="H1" s="722"/>
      <c r="I1" s="722"/>
      <c r="J1" s="722"/>
    </row>
    <row r="2" spans="1:10" x14ac:dyDescent="0.25">
      <c r="A2" s="337"/>
      <c r="B2" s="337"/>
      <c r="C2" s="337"/>
      <c r="D2" s="337"/>
      <c r="E2" s="337"/>
      <c r="F2" s="337"/>
      <c r="G2" s="337"/>
      <c r="H2" s="337"/>
      <c r="I2" s="337"/>
      <c r="J2" s="337"/>
    </row>
    <row r="3" spans="1:10" ht="25.5" customHeight="1" x14ac:dyDescent="0.25">
      <c r="A3" s="723" t="s">
        <v>470</v>
      </c>
      <c r="B3" s="724" t="s">
        <v>471</v>
      </c>
      <c r="C3" s="725" t="s">
        <v>591</v>
      </c>
      <c r="D3" s="725"/>
      <c r="E3" s="725" t="s">
        <v>592</v>
      </c>
      <c r="F3" s="725"/>
      <c r="G3" s="725" t="s">
        <v>472</v>
      </c>
      <c r="H3" s="725"/>
      <c r="I3" s="725" t="s">
        <v>593</v>
      </c>
      <c r="J3" s="725"/>
    </row>
    <row r="4" spans="1:10" ht="24" x14ac:dyDescent="0.25">
      <c r="A4" s="723"/>
      <c r="B4" s="724"/>
      <c r="C4" s="439" t="s">
        <v>55</v>
      </c>
      <c r="D4" s="439" t="s">
        <v>473</v>
      </c>
      <c r="E4" s="439" t="s">
        <v>55</v>
      </c>
      <c r="F4" s="439" t="s">
        <v>473</v>
      </c>
      <c r="G4" s="439" t="s">
        <v>55</v>
      </c>
      <c r="H4" s="439" t="s">
        <v>473</v>
      </c>
      <c r="I4" s="439" t="s">
        <v>55</v>
      </c>
      <c r="J4" s="439" t="s">
        <v>473</v>
      </c>
    </row>
    <row r="5" spans="1:10" ht="26.4" x14ac:dyDescent="0.25">
      <c r="A5" s="338">
        <v>1</v>
      </c>
      <c r="B5" s="339" t="s">
        <v>474</v>
      </c>
      <c r="C5" s="340"/>
      <c r="D5" s="340"/>
      <c r="E5" s="340"/>
      <c r="F5" s="340"/>
      <c r="G5" s="340"/>
      <c r="H5" s="340"/>
      <c r="I5" s="340"/>
      <c r="J5" s="340"/>
    </row>
    <row r="6" spans="1:10" ht="26.4" x14ac:dyDescent="0.25">
      <c r="A6" s="338">
        <v>2</v>
      </c>
      <c r="B6" s="339" t="s">
        <v>475</v>
      </c>
      <c r="C6" s="340"/>
      <c r="D6" s="340"/>
      <c r="E6" s="340"/>
      <c r="F6" s="340"/>
      <c r="G6" s="340"/>
      <c r="H6" s="340"/>
      <c r="I6" s="340"/>
      <c r="J6" s="340"/>
    </row>
    <row r="7" spans="1:10" ht="26.4" x14ac:dyDescent="0.25">
      <c r="A7" s="338">
        <v>3</v>
      </c>
      <c r="B7" s="126" t="s">
        <v>476</v>
      </c>
      <c r="C7" s="340"/>
      <c r="D7" s="340"/>
      <c r="E7" s="340"/>
      <c r="F7" s="340"/>
      <c r="G7" s="340"/>
      <c r="H7" s="340"/>
      <c r="I7" s="340"/>
      <c r="J7" s="340"/>
    </row>
    <row r="8" spans="1:10" ht="39.6" x14ac:dyDescent="0.25">
      <c r="A8" s="338">
        <v>4</v>
      </c>
      <c r="B8" s="341" t="s">
        <v>477</v>
      </c>
      <c r="C8" s="340"/>
      <c r="D8" s="340"/>
      <c r="E8" s="340"/>
      <c r="F8" s="340"/>
      <c r="G8" s="340"/>
      <c r="H8" s="340"/>
      <c r="I8" s="340">
        <v>1</v>
      </c>
      <c r="J8" s="340">
        <v>38133576</v>
      </c>
    </row>
    <row r="9" spans="1:10" x14ac:dyDescent="0.25">
      <c r="A9" s="720" t="s">
        <v>11</v>
      </c>
      <c r="B9" s="721"/>
      <c r="C9" s="263">
        <f>SUM(C5:C8)</f>
        <v>0</v>
      </c>
      <c r="D9" s="263">
        <f t="shared" ref="D9:J9" si="0">SUM(D5:D8)</f>
        <v>0</v>
      </c>
      <c r="E9" s="263">
        <f t="shared" si="0"/>
        <v>0</v>
      </c>
      <c r="F9" s="263">
        <f t="shared" si="0"/>
        <v>0</v>
      </c>
      <c r="G9" s="263">
        <f t="shared" si="0"/>
        <v>0</v>
      </c>
      <c r="H9" s="263">
        <f t="shared" si="0"/>
        <v>0</v>
      </c>
      <c r="I9" s="263">
        <f t="shared" si="0"/>
        <v>1</v>
      </c>
      <c r="J9" s="263">
        <f t="shared" si="0"/>
        <v>38133576</v>
      </c>
    </row>
    <row r="13" spans="1:10" x14ac:dyDescent="0.25">
      <c r="B13" s="232" t="s">
        <v>946</v>
      </c>
    </row>
    <row r="14" spans="1:10" x14ac:dyDescent="0.25">
      <c r="B14" s="232"/>
    </row>
    <row r="15" spans="1:10" x14ac:dyDescent="0.25">
      <c r="B15" s="232" t="s">
        <v>947</v>
      </c>
    </row>
  </sheetData>
  <mergeCells count="8">
    <mergeCell ref="A9:B9"/>
    <mergeCell ref="A1:J1"/>
    <mergeCell ref="A3:A4"/>
    <mergeCell ref="B3:B4"/>
    <mergeCell ref="C3:D3"/>
    <mergeCell ref="E3:F3"/>
    <mergeCell ref="G3:H3"/>
    <mergeCell ref="I3:J3"/>
  </mergeCells>
  <pageMargins left="0.7" right="0.7" top="0.75" bottom="0.75" header="0.3" footer="0.3"/>
  <pageSetup paperSize="9" scale="80" orientation="portrait" verticalDpi="0"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L14"/>
  <sheetViews>
    <sheetView workbookViewId="0">
      <selection activeCell="F11" sqref="F11"/>
    </sheetView>
  </sheetViews>
  <sheetFormatPr defaultRowHeight="13.2" x14ac:dyDescent="0.25"/>
  <cols>
    <col min="1" max="1" width="5.6640625" customWidth="1"/>
    <col min="2" max="2" width="17.5546875" customWidth="1"/>
    <col min="3" max="3" width="14.88671875" customWidth="1"/>
    <col min="4" max="4" width="15" customWidth="1"/>
    <col min="5" max="5" width="13.33203125" customWidth="1"/>
    <col min="6" max="6" width="13.109375" customWidth="1"/>
    <col min="7" max="7" width="12.33203125" customWidth="1"/>
    <col min="8" max="8" width="20.33203125" customWidth="1"/>
    <col min="9" max="9" width="9.44140625" customWidth="1"/>
    <col min="10" max="10" width="17" customWidth="1"/>
    <col min="11" max="11" width="12.21875" customWidth="1"/>
    <col min="12" max="12" width="12.109375" customWidth="1"/>
  </cols>
  <sheetData>
    <row r="1" spans="1:12" x14ac:dyDescent="0.25">
      <c r="A1" s="726" t="s">
        <v>563</v>
      </c>
      <c r="B1" s="726"/>
      <c r="C1" s="726"/>
      <c r="D1" s="726"/>
      <c r="E1" s="726"/>
      <c r="F1" s="726"/>
      <c r="G1" s="726"/>
      <c r="H1" s="726"/>
      <c r="I1" s="726"/>
      <c r="J1" s="726"/>
    </row>
    <row r="2" spans="1:12" x14ac:dyDescent="0.25">
      <c r="A2" s="727" t="s">
        <v>470</v>
      </c>
      <c r="B2" s="727" t="s">
        <v>478</v>
      </c>
      <c r="C2" s="727" t="s">
        <v>479</v>
      </c>
      <c r="D2" s="727"/>
      <c r="E2" s="727"/>
      <c r="F2" s="727"/>
      <c r="G2" s="727"/>
      <c r="H2" s="727"/>
      <c r="I2" s="727"/>
      <c r="J2" s="727"/>
      <c r="K2" s="727"/>
      <c r="L2" s="727"/>
    </row>
    <row r="3" spans="1:12" ht="79.2" x14ac:dyDescent="0.25">
      <c r="A3" s="727"/>
      <c r="B3" s="727"/>
      <c r="C3" s="342" t="s">
        <v>480</v>
      </c>
      <c r="D3" s="342" t="s">
        <v>326</v>
      </c>
      <c r="E3" s="342" t="s">
        <v>7</v>
      </c>
      <c r="F3" s="342" t="s">
        <v>119</v>
      </c>
      <c r="G3" s="342" t="s">
        <v>481</v>
      </c>
      <c r="H3" s="342" t="s">
        <v>482</v>
      </c>
      <c r="I3" s="342" t="s">
        <v>483</v>
      </c>
      <c r="J3" s="343" t="s">
        <v>484</v>
      </c>
      <c r="K3" s="342" t="s">
        <v>485</v>
      </c>
      <c r="L3" s="342" t="s">
        <v>486</v>
      </c>
    </row>
    <row r="4" spans="1:12" ht="26.4" x14ac:dyDescent="0.25">
      <c r="A4" s="344">
        <v>1</v>
      </c>
      <c r="B4" s="345" t="s">
        <v>924</v>
      </c>
      <c r="C4" s="346" t="s">
        <v>925</v>
      </c>
      <c r="D4" s="346" t="s">
        <v>926</v>
      </c>
      <c r="E4" s="347" t="s">
        <v>927</v>
      </c>
      <c r="F4" s="348" t="s">
        <v>928</v>
      </c>
      <c r="G4" s="349" t="s">
        <v>937</v>
      </c>
      <c r="H4" s="349" t="s">
        <v>929</v>
      </c>
      <c r="I4" s="350" t="s">
        <v>727</v>
      </c>
      <c r="J4" s="351">
        <v>1059266</v>
      </c>
      <c r="K4" s="351" t="s">
        <v>930</v>
      </c>
      <c r="L4" s="352">
        <v>38133576</v>
      </c>
    </row>
    <row r="5" spans="1:12" x14ac:dyDescent="0.25">
      <c r="A5" s="344">
        <v>2</v>
      </c>
      <c r="B5" s="345"/>
      <c r="C5" s="346"/>
      <c r="D5" s="346"/>
      <c r="E5" s="347"/>
      <c r="F5" s="348"/>
      <c r="G5" s="349"/>
      <c r="H5" s="349"/>
      <c r="I5" s="350"/>
      <c r="J5" s="351"/>
      <c r="K5" s="351"/>
      <c r="L5" s="352"/>
    </row>
    <row r="6" spans="1:12" x14ac:dyDescent="0.25">
      <c r="A6" s="344">
        <v>3</v>
      </c>
      <c r="B6" s="345"/>
      <c r="C6" s="346"/>
      <c r="D6" s="346"/>
      <c r="E6" s="347"/>
      <c r="F6" s="348"/>
      <c r="G6" s="349"/>
      <c r="H6" s="349"/>
      <c r="I6" s="350"/>
      <c r="J6" s="351"/>
      <c r="K6" s="351"/>
      <c r="L6" s="352"/>
    </row>
    <row r="7" spans="1:12" x14ac:dyDescent="0.25">
      <c r="A7" s="728" t="s">
        <v>487</v>
      </c>
      <c r="B7" s="728"/>
      <c r="C7" s="263"/>
      <c r="D7" s="263"/>
      <c r="E7" s="263"/>
      <c r="F7" s="263"/>
      <c r="G7" s="263"/>
      <c r="H7" s="263"/>
      <c r="I7" s="263"/>
      <c r="J7" s="263"/>
      <c r="K7" s="263"/>
      <c r="L7" s="363">
        <f>SUM(L4:L6)</f>
        <v>38133576</v>
      </c>
    </row>
    <row r="8" spans="1:12" ht="13.8" x14ac:dyDescent="0.25">
      <c r="L8" s="159">
        <f>+L7/1000</f>
        <v>38133.576000000001</v>
      </c>
    </row>
    <row r="11" spans="1:12" x14ac:dyDescent="0.25">
      <c r="B11" s="82" t="s">
        <v>944</v>
      </c>
      <c r="C11" s="4"/>
      <c r="D11" s="4"/>
      <c r="E11" s="22"/>
    </row>
    <row r="12" spans="1:12" x14ac:dyDescent="0.25">
      <c r="B12" s="82"/>
      <c r="C12" s="4"/>
      <c r="D12" s="4"/>
      <c r="E12" s="22"/>
    </row>
    <row r="13" spans="1:12" x14ac:dyDescent="0.25">
      <c r="B13" s="82" t="s">
        <v>945</v>
      </c>
      <c r="C13" s="4"/>
      <c r="D13" s="4"/>
      <c r="E13" s="4"/>
    </row>
    <row r="14" spans="1:12" x14ac:dyDescent="0.25">
      <c r="B14" s="4"/>
      <c r="C14" s="4"/>
      <c r="D14" s="4"/>
      <c r="E14" s="22"/>
    </row>
  </sheetData>
  <mergeCells count="5">
    <mergeCell ref="A1:J1"/>
    <mergeCell ref="A2:A3"/>
    <mergeCell ref="B2:B3"/>
    <mergeCell ref="C2:L2"/>
    <mergeCell ref="A7:B7"/>
  </mergeCells>
  <pageMargins left="0.7" right="0.7" top="0.75" bottom="0.75" header="0.3" footer="0.3"/>
  <pageSetup paperSize="9" scale="80" orientation="landscape" horizontalDpi="0" verticalDpi="0"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I33"/>
  <sheetViews>
    <sheetView workbookViewId="0">
      <selection activeCell="A23" sqref="A23:I26"/>
    </sheetView>
  </sheetViews>
  <sheetFormatPr defaultRowHeight="13.2" x14ac:dyDescent="0.25"/>
  <cols>
    <col min="2" max="2" width="14.88671875" customWidth="1"/>
    <col min="3" max="3" width="12.6640625" customWidth="1"/>
    <col min="4" max="4" width="16.44140625" customWidth="1"/>
    <col min="5" max="5" width="11.88671875" customWidth="1"/>
    <col min="6" max="6" width="16.44140625" customWidth="1"/>
    <col min="7" max="7" width="13.33203125" customWidth="1"/>
    <col min="8" max="8" width="16.33203125" customWidth="1"/>
    <col min="9" max="9" width="13" customWidth="1"/>
  </cols>
  <sheetData>
    <row r="1" spans="1:9" x14ac:dyDescent="0.25">
      <c r="A1" s="726" t="s">
        <v>488</v>
      </c>
      <c r="B1" s="726"/>
      <c r="C1" s="726"/>
      <c r="D1" s="726"/>
      <c r="E1" s="726"/>
      <c r="F1" s="726"/>
      <c r="G1" s="726"/>
      <c r="H1" s="726"/>
      <c r="I1" s="726"/>
    </row>
    <row r="2" spans="1:9" x14ac:dyDescent="0.25">
      <c r="A2" s="353"/>
      <c r="B2" s="353"/>
      <c r="C2" s="353"/>
      <c r="D2" s="353"/>
      <c r="E2" s="353"/>
      <c r="F2" s="353"/>
      <c r="G2" s="353"/>
      <c r="H2" s="353"/>
      <c r="I2" s="353"/>
    </row>
    <row r="3" spans="1:9" x14ac:dyDescent="0.25">
      <c r="A3" s="731" t="s">
        <v>489</v>
      </c>
      <c r="B3" s="731" t="s">
        <v>490</v>
      </c>
      <c r="C3" s="731"/>
      <c r="D3" s="731"/>
      <c r="E3" s="731"/>
      <c r="F3" s="731"/>
      <c r="G3" s="731"/>
      <c r="H3" s="731"/>
      <c r="I3" s="731"/>
    </row>
    <row r="4" spans="1:9" x14ac:dyDescent="0.25">
      <c r="A4" s="731"/>
      <c r="B4" s="731" t="s">
        <v>597</v>
      </c>
      <c r="C4" s="731"/>
      <c r="D4" s="731" t="s">
        <v>596</v>
      </c>
      <c r="E4" s="731"/>
      <c r="F4" s="731" t="s">
        <v>595</v>
      </c>
      <c r="G4" s="731"/>
      <c r="H4" s="731" t="s">
        <v>594</v>
      </c>
      <c r="I4" s="731"/>
    </row>
    <row r="5" spans="1:9" ht="34.200000000000003" x14ac:dyDescent="0.25">
      <c r="A5" s="731"/>
      <c r="B5" s="354" t="s">
        <v>491</v>
      </c>
      <c r="C5" s="355" t="s">
        <v>467</v>
      </c>
      <c r="D5" s="354" t="s">
        <v>491</v>
      </c>
      <c r="E5" s="355" t="s">
        <v>467</v>
      </c>
      <c r="F5" s="354" t="s">
        <v>491</v>
      </c>
      <c r="G5" s="356" t="s">
        <v>467</v>
      </c>
      <c r="H5" s="354" t="s">
        <v>491</v>
      </c>
      <c r="I5" s="355" t="s">
        <v>467</v>
      </c>
    </row>
    <row r="6" spans="1:9" x14ac:dyDescent="0.25">
      <c r="A6" s="357" t="s">
        <v>492</v>
      </c>
      <c r="B6" s="357"/>
      <c r="C6" s="358"/>
      <c r="D6" s="357" t="s">
        <v>931</v>
      </c>
      <c r="E6" s="358">
        <v>697388</v>
      </c>
      <c r="F6" s="357" t="s">
        <v>931</v>
      </c>
      <c r="G6" s="357">
        <v>1250000</v>
      </c>
      <c r="H6" s="519" t="s">
        <v>931</v>
      </c>
      <c r="I6" s="519">
        <v>1375000</v>
      </c>
    </row>
    <row r="7" spans="1:9" x14ac:dyDescent="0.25">
      <c r="A7" s="357" t="s">
        <v>493</v>
      </c>
      <c r="B7" s="357"/>
      <c r="C7" s="358"/>
      <c r="D7" s="519" t="s">
        <v>931</v>
      </c>
      <c r="E7" s="358">
        <v>697388</v>
      </c>
      <c r="F7" s="519" t="s">
        <v>931</v>
      </c>
      <c r="G7" s="519">
        <v>1250000</v>
      </c>
      <c r="H7" s="519" t="s">
        <v>931</v>
      </c>
      <c r="I7" s="519">
        <v>1375000</v>
      </c>
    </row>
    <row r="8" spans="1:9" x14ac:dyDescent="0.25">
      <c r="A8" s="357" t="s">
        <v>494</v>
      </c>
      <c r="B8" s="357"/>
      <c r="C8" s="358"/>
      <c r="D8" s="519" t="s">
        <v>931</v>
      </c>
      <c r="E8" s="358">
        <v>697388</v>
      </c>
      <c r="F8" s="519" t="s">
        <v>931</v>
      </c>
      <c r="G8" s="519">
        <v>1250000</v>
      </c>
      <c r="H8" s="519" t="s">
        <v>931</v>
      </c>
      <c r="I8" s="519">
        <v>1375000</v>
      </c>
    </row>
    <row r="9" spans="1:9" x14ac:dyDescent="0.25">
      <c r="A9" s="357" t="s">
        <v>495</v>
      </c>
      <c r="B9" s="357"/>
      <c r="C9" s="359"/>
      <c r="D9" s="519" t="s">
        <v>931</v>
      </c>
      <c r="E9" s="358">
        <v>697388</v>
      </c>
      <c r="F9" s="519" t="s">
        <v>931</v>
      </c>
      <c r="G9" s="357">
        <v>1375000</v>
      </c>
      <c r="H9" s="519" t="s">
        <v>931</v>
      </c>
      <c r="I9" s="519">
        <v>1375000</v>
      </c>
    </row>
    <row r="10" spans="1:9" x14ac:dyDescent="0.25">
      <c r="A10" s="357" t="s">
        <v>496</v>
      </c>
      <c r="B10" s="357" t="s">
        <v>931</v>
      </c>
      <c r="C10" s="359">
        <v>603031</v>
      </c>
      <c r="D10" s="519" t="s">
        <v>931</v>
      </c>
      <c r="E10" s="358">
        <v>697388</v>
      </c>
      <c r="F10" s="519" t="s">
        <v>931</v>
      </c>
      <c r="G10" s="519">
        <v>1375000</v>
      </c>
      <c r="H10" s="357"/>
      <c r="I10" s="357"/>
    </row>
    <row r="11" spans="1:9" x14ac:dyDescent="0.25">
      <c r="A11" s="357" t="s">
        <v>497</v>
      </c>
      <c r="B11" s="519" t="s">
        <v>931</v>
      </c>
      <c r="C11" s="359">
        <v>603031</v>
      </c>
      <c r="D11" s="519" t="s">
        <v>931</v>
      </c>
      <c r="E11" s="358">
        <v>697388</v>
      </c>
      <c r="F11" s="519" t="s">
        <v>931</v>
      </c>
      <c r="G11" s="519">
        <v>1375000</v>
      </c>
      <c r="H11" s="357"/>
      <c r="I11" s="357"/>
    </row>
    <row r="12" spans="1:9" x14ac:dyDescent="0.25">
      <c r="A12" s="357" t="s">
        <v>498</v>
      </c>
      <c r="B12" s="519" t="s">
        <v>931</v>
      </c>
      <c r="C12" s="359">
        <v>603031</v>
      </c>
      <c r="D12" s="519" t="s">
        <v>931</v>
      </c>
      <c r="E12" s="358">
        <v>1250000</v>
      </c>
      <c r="F12" s="519" t="s">
        <v>931</v>
      </c>
      <c r="G12" s="519">
        <v>1375000</v>
      </c>
      <c r="H12" s="357"/>
      <c r="I12" s="357"/>
    </row>
    <row r="13" spans="1:9" x14ac:dyDescent="0.25">
      <c r="A13" s="357" t="s">
        <v>499</v>
      </c>
      <c r="B13" s="519" t="s">
        <v>931</v>
      </c>
      <c r="C13" s="359">
        <v>603031</v>
      </c>
      <c r="D13" s="519" t="s">
        <v>931</v>
      </c>
      <c r="E13" s="358">
        <v>1250000</v>
      </c>
      <c r="F13" s="519" t="s">
        <v>931</v>
      </c>
      <c r="G13" s="519">
        <v>1375000</v>
      </c>
      <c r="H13" s="357"/>
      <c r="I13" s="357"/>
    </row>
    <row r="14" spans="1:9" x14ac:dyDescent="0.25">
      <c r="A14" s="357" t="s">
        <v>500</v>
      </c>
      <c r="B14" s="519" t="s">
        <v>931</v>
      </c>
      <c r="C14" s="359">
        <v>603031</v>
      </c>
      <c r="D14" s="519" t="s">
        <v>931</v>
      </c>
      <c r="E14" s="358">
        <v>1250000</v>
      </c>
      <c r="F14" s="519" t="s">
        <v>931</v>
      </c>
      <c r="G14" s="519">
        <v>1375000</v>
      </c>
      <c r="H14" s="357"/>
      <c r="I14" s="357"/>
    </row>
    <row r="15" spans="1:9" x14ac:dyDescent="0.25">
      <c r="A15" s="357" t="s">
        <v>501</v>
      </c>
      <c r="B15" s="519" t="s">
        <v>931</v>
      </c>
      <c r="C15" s="359">
        <v>603031</v>
      </c>
      <c r="D15" s="519" t="s">
        <v>931</v>
      </c>
      <c r="E15" s="358">
        <v>1250000</v>
      </c>
      <c r="F15" s="519" t="s">
        <v>931</v>
      </c>
      <c r="G15" s="519">
        <v>1375000</v>
      </c>
      <c r="H15" s="357"/>
      <c r="I15" s="357"/>
    </row>
    <row r="16" spans="1:9" x14ac:dyDescent="0.25">
      <c r="A16" s="357" t="s">
        <v>502</v>
      </c>
      <c r="B16" s="519" t="s">
        <v>931</v>
      </c>
      <c r="C16" s="359">
        <v>603031</v>
      </c>
      <c r="D16" s="519" t="s">
        <v>931</v>
      </c>
      <c r="E16" s="358">
        <v>1250000</v>
      </c>
      <c r="F16" s="519" t="s">
        <v>931</v>
      </c>
      <c r="G16" s="519">
        <v>1375000</v>
      </c>
      <c r="H16" s="357"/>
      <c r="I16" s="357"/>
    </row>
    <row r="17" spans="1:9" x14ac:dyDescent="0.25">
      <c r="A17" s="357" t="s">
        <v>503</v>
      </c>
      <c r="B17" s="519" t="s">
        <v>931</v>
      </c>
      <c r="C17" s="359">
        <v>603031</v>
      </c>
      <c r="D17" s="519" t="s">
        <v>931</v>
      </c>
      <c r="E17" s="358">
        <v>1250000</v>
      </c>
      <c r="F17" s="519" t="s">
        <v>931</v>
      </c>
      <c r="G17" s="519">
        <v>1375000</v>
      </c>
      <c r="H17" s="357"/>
      <c r="I17" s="357"/>
    </row>
    <row r="18" spans="1:9" x14ac:dyDescent="0.25">
      <c r="A18" s="357" t="s">
        <v>13</v>
      </c>
      <c r="B18" s="357"/>
      <c r="C18" s="359">
        <f>SUM(C6:C17)</f>
        <v>4824248</v>
      </c>
      <c r="D18" s="519"/>
      <c r="E18" s="359">
        <f>SUM(E6:E17)</f>
        <v>11684328</v>
      </c>
      <c r="F18" s="357"/>
      <c r="G18" s="359">
        <f>SUM(G6:G17)</f>
        <v>16125000</v>
      </c>
      <c r="H18" s="359"/>
      <c r="I18" s="359">
        <f>SUM(I6:I17)</f>
        <v>5500000</v>
      </c>
    </row>
    <row r="19" spans="1:9" x14ac:dyDescent="0.25">
      <c r="A19" s="729" t="s">
        <v>504</v>
      </c>
      <c r="B19" s="729"/>
      <c r="C19" s="729"/>
      <c r="D19" s="729"/>
      <c r="E19" s="729"/>
      <c r="F19" s="729"/>
      <c r="G19" s="729"/>
      <c r="H19" s="360"/>
      <c r="I19" s="359">
        <f>+C18+E18+G18+I18</f>
        <v>38133576</v>
      </c>
    </row>
    <row r="20" spans="1:9" x14ac:dyDescent="0.25">
      <c r="A20" s="729" t="s">
        <v>505</v>
      </c>
      <c r="B20" s="729"/>
      <c r="C20" s="729"/>
      <c r="D20" s="729"/>
      <c r="E20" s="729"/>
      <c r="F20" s="729"/>
      <c r="G20" s="729"/>
      <c r="H20" s="360"/>
      <c r="I20" s="361">
        <f>+I19/36</f>
        <v>1059266</v>
      </c>
    </row>
    <row r="23" spans="1:9" x14ac:dyDescent="0.25">
      <c r="A23" s="730" t="s">
        <v>506</v>
      </c>
      <c r="B23" s="730"/>
      <c r="C23" s="730"/>
      <c r="D23" s="730"/>
      <c r="E23" s="730"/>
      <c r="F23" s="730"/>
      <c r="G23" s="730"/>
      <c r="H23" s="730"/>
      <c r="I23" s="730"/>
    </row>
    <row r="24" spans="1:9" x14ac:dyDescent="0.25">
      <c r="A24" s="730"/>
      <c r="B24" s="730"/>
      <c r="C24" s="730"/>
      <c r="D24" s="730"/>
      <c r="E24" s="730"/>
      <c r="F24" s="730"/>
      <c r="G24" s="730"/>
      <c r="H24" s="730"/>
      <c r="I24" s="730"/>
    </row>
    <row r="25" spans="1:9" x14ac:dyDescent="0.25">
      <c r="A25" s="730"/>
      <c r="B25" s="730"/>
      <c r="C25" s="730"/>
      <c r="D25" s="730"/>
      <c r="E25" s="730"/>
      <c r="F25" s="730"/>
      <c r="G25" s="730"/>
      <c r="H25" s="730"/>
      <c r="I25" s="730"/>
    </row>
    <row r="26" spans="1:9" x14ac:dyDescent="0.25">
      <c r="A26" s="730"/>
      <c r="B26" s="730"/>
      <c r="C26" s="730"/>
      <c r="D26" s="730"/>
      <c r="E26" s="730"/>
      <c r="F26" s="730"/>
      <c r="G26" s="730"/>
      <c r="H26" s="730"/>
      <c r="I26" s="730"/>
    </row>
    <row r="30" spans="1:9" x14ac:dyDescent="0.25">
      <c r="A30" s="82" t="s">
        <v>941</v>
      </c>
      <c r="B30" s="4"/>
      <c r="C30" s="4"/>
      <c r="D30" s="22"/>
    </row>
    <row r="31" spans="1:9" x14ac:dyDescent="0.25">
      <c r="A31" s="82"/>
      <c r="B31" s="4"/>
      <c r="C31" s="4"/>
      <c r="D31" s="22"/>
    </row>
    <row r="32" spans="1:9" x14ac:dyDescent="0.25">
      <c r="A32" s="82" t="s">
        <v>942</v>
      </c>
      <c r="B32" s="4"/>
      <c r="C32" s="4"/>
      <c r="D32" s="4"/>
    </row>
    <row r="33" spans="1:4" x14ac:dyDescent="0.25">
      <c r="A33" s="4"/>
      <c r="B33" s="4"/>
      <c r="C33" s="4"/>
      <c r="D33" s="22"/>
    </row>
  </sheetData>
  <mergeCells count="10">
    <mergeCell ref="A19:G19"/>
    <mergeCell ref="A20:G20"/>
    <mergeCell ref="A23:I26"/>
    <mergeCell ref="A1:I1"/>
    <mergeCell ref="A3:A5"/>
    <mergeCell ref="B3:I3"/>
    <mergeCell ref="B4:C4"/>
    <mergeCell ref="D4:E4"/>
    <mergeCell ref="F4:G4"/>
    <mergeCell ref="H4:I4"/>
  </mergeCells>
  <pageMargins left="0.7" right="0.7" top="0.75" bottom="0.75" header="0.3" footer="0.3"/>
  <pageSetup paperSize="9" scale="70" orientation="portrait" horizontalDpi="0" verticalDpi="0"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K23"/>
  <sheetViews>
    <sheetView showWhiteSpace="0" workbookViewId="0">
      <selection activeCell="I17" sqref="I17"/>
    </sheetView>
  </sheetViews>
  <sheetFormatPr defaultColWidth="9.109375" defaultRowHeight="13.2" x14ac:dyDescent="0.25"/>
  <cols>
    <col min="1" max="1" width="3.109375" style="318" bestFit="1" customWidth="1"/>
    <col min="2" max="2" width="17.44140625" style="318" bestFit="1" customWidth="1"/>
    <col min="3" max="3" width="5.6640625" style="318" bestFit="1" customWidth="1"/>
    <col min="4" max="4" width="11.6640625" style="318" customWidth="1"/>
    <col min="5" max="5" width="13.44140625" style="318" bestFit="1" customWidth="1"/>
    <col min="6" max="6" width="10.5546875" style="318" customWidth="1"/>
    <col min="7" max="7" width="17.44140625" style="318" bestFit="1" customWidth="1"/>
    <col min="8" max="8" width="15.5546875" style="318" bestFit="1" customWidth="1"/>
    <col min="9" max="9" width="12.109375" style="318" bestFit="1" customWidth="1"/>
    <col min="10" max="10" width="12.88671875" style="318" bestFit="1" customWidth="1"/>
    <col min="11" max="11" width="13" style="318" customWidth="1"/>
    <col min="12" max="14" width="9.109375" style="318"/>
    <col min="15" max="15" width="3" style="318" bestFit="1" customWidth="1"/>
    <col min="16" max="16384" width="9.109375" style="318"/>
  </cols>
  <sheetData>
    <row r="1" spans="1:11" x14ac:dyDescent="0.25">
      <c r="A1" s="726" t="s">
        <v>507</v>
      </c>
      <c r="B1" s="726"/>
      <c r="C1" s="726"/>
      <c r="D1" s="726"/>
      <c r="E1" s="726"/>
      <c r="F1" s="726"/>
      <c r="G1" s="726"/>
      <c r="H1" s="726"/>
      <c r="I1" s="726"/>
    </row>
    <row r="3" spans="1:11" x14ac:dyDescent="0.25">
      <c r="A3" s="735" t="s">
        <v>2</v>
      </c>
      <c r="B3" s="735" t="s">
        <v>508</v>
      </c>
      <c r="C3" s="735" t="s">
        <v>480</v>
      </c>
      <c r="D3" s="735" t="s">
        <v>326</v>
      </c>
      <c r="E3" s="735" t="s">
        <v>7</v>
      </c>
      <c r="F3" s="735" t="s">
        <v>126</v>
      </c>
      <c r="G3" s="735"/>
      <c r="H3" s="732" t="s">
        <v>509</v>
      </c>
      <c r="I3" s="733"/>
      <c r="J3" s="733"/>
      <c r="K3" s="734"/>
    </row>
    <row r="4" spans="1:11" ht="39.6" x14ac:dyDescent="0.25">
      <c r="A4" s="735"/>
      <c r="B4" s="735"/>
      <c r="C4" s="735"/>
      <c r="D4" s="735"/>
      <c r="E4" s="735"/>
      <c r="F4" s="234" t="s">
        <v>487</v>
      </c>
      <c r="G4" s="234" t="s">
        <v>482</v>
      </c>
      <c r="H4" s="234" t="s">
        <v>510</v>
      </c>
      <c r="I4" s="362" t="s">
        <v>511</v>
      </c>
      <c r="J4" s="362" t="s">
        <v>331</v>
      </c>
      <c r="K4" s="234" t="s">
        <v>126</v>
      </c>
    </row>
    <row r="5" spans="1:11" ht="26.4" x14ac:dyDescent="0.25">
      <c r="A5" s="737"/>
      <c r="B5" s="738" t="s">
        <v>932</v>
      </c>
      <c r="C5" s="739" t="s">
        <v>925</v>
      </c>
      <c r="D5" s="739" t="s">
        <v>933</v>
      </c>
      <c r="E5" s="736" t="s">
        <v>679</v>
      </c>
      <c r="F5" s="736" t="s">
        <v>938</v>
      </c>
      <c r="G5" s="736" t="s">
        <v>936</v>
      </c>
      <c r="H5" s="405" t="s">
        <v>934</v>
      </c>
      <c r="I5" s="406" t="s">
        <v>935</v>
      </c>
      <c r="J5" s="406"/>
      <c r="K5" s="407" t="s">
        <v>936</v>
      </c>
    </row>
    <row r="6" spans="1:11" ht="29.25" customHeight="1" x14ac:dyDescent="0.25">
      <c r="A6" s="737"/>
      <c r="B6" s="738"/>
      <c r="C6" s="739"/>
      <c r="D6" s="739"/>
      <c r="E6" s="736"/>
      <c r="F6" s="736"/>
      <c r="G6" s="736"/>
      <c r="H6" s="405"/>
      <c r="I6" s="406"/>
      <c r="J6" s="406"/>
      <c r="K6" s="407"/>
    </row>
    <row r="7" spans="1:11" x14ac:dyDescent="0.25">
      <c r="A7" s="737"/>
      <c r="B7" s="738"/>
      <c r="C7" s="739"/>
      <c r="D7" s="739"/>
      <c r="E7" s="736"/>
      <c r="F7" s="736"/>
      <c r="G7" s="736"/>
      <c r="H7" s="405"/>
      <c r="I7" s="406"/>
      <c r="J7" s="406"/>
      <c r="K7" s="407"/>
    </row>
    <row r="8" spans="1:11" x14ac:dyDescent="0.25">
      <c r="A8" s="737"/>
      <c r="B8" s="738"/>
      <c r="C8" s="739"/>
      <c r="D8" s="739"/>
      <c r="E8" s="736"/>
      <c r="F8" s="736"/>
      <c r="G8" s="736"/>
      <c r="H8" s="405"/>
      <c r="I8" s="406"/>
      <c r="J8" s="406"/>
      <c r="K8" s="407"/>
    </row>
    <row r="9" spans="1:11" x14ac:dyDescent="0.25">
      <c r="A9" s="737"/>
      <c r="B9" s="738"/>
      <c r="C9" s="739"/>
      <c r="D9" s="739"/>
      <c r="E9" s="736"/>
      <c r="F9" s="736"/>
      <c r="G9" s="736"/>
      <c r="H9" s="405"/>
      <c r="I9" s="406"/>
      <c r="J9" s="406"/>
      <c r="K9" s="407"/>
    </row>
    <row r="10" spans="1:11" x14ac:dyDescent="0.25">
      <c r="A10" s="732" t="s">
        <v>487</v>
      </c>
      <c r="B10" s="733"/>
      <c r="C10" s="733"/>
      <c r="D10" s="733"/>
      <c r="E10" s="733"/>
      <c r="F10" s="733"/>
      <c r="G10" s="734"/>
      <c r="H10" s="408"/>
      <c r="I10" s="408"/>
      <c r="J10" s="408"/>
      <c r="K10" s="408"/>
    </row>
    <row r="11" spans="1:11" ht="14.4" x14ac:dyDescent="0.3">
      <c r="A11" s="364" t="s">
        <v>514</v>
      </c>
      <c r="B11"/>
      <c r="C11"/>
      <c r="D11"/>
      <c r="E11"/>
      <c r="F11"/>
      <c r="G11"/>
    </row>
    <row r="12" spans="1:11" x14ac:dyDescent="0.25">
      <c r="A12">
        <v>1</v>
      </c>
      <c r="B12" t="s">
        <v>515</v>
      </c>
      <c r="C12"/>
      <c r="D12"/>
      <c r="E12"/>
      <c r="F12"/>
      <c r="G12"/>
    </row>
    <row r="13" spans="1:11" ht="14.4" x14ac:dyDescent="0.3">
      <c r="A13">
        <v>2</v>
      </c>
      <c r="B13" s="365" t="s">
        <v>516</v>
      </c>
      <c r="C13"/>
      <c r="D13"/>
      <c r="E13"/>
      <c r="F13"/>
      <c r="G13"/>
    </row>
    <row r="14" spans="1:11" x14ac:dyDescent="0.25">
      <c r="A14">
        <v>3</v>
      </c>
      <c r="B14" t="s">
        <v>517</v>
      </c>
      <c r="C14"/>
      <c r="D14"/>
      <c r="E14"/>
      <c r="F14"/>
      <c r="G14"/>
    </row>
    <row r="15" spans="1:11" x14ac:dyDescent="0.25">
      <c r="A15">
        <v>4</v>
      </c>
      <c r="B15" t="s">
        <v>518</v>
      </c>
      <c r="C15"/>
      <c r="D15"/>
      <c r="E15"/>
      <c r="F15"/>
      <c r="G15"/>
    </row>
    <row r="16" spans="1:11" x14ac:dyDescent="0.25">
      <c r="A16">
        <v>5</v>
      </c>
      <c r="B16" s="232" t="s">
        <v>598</v>
      </c>
      <c r="C16"/>
      <c r="D16"/>
      <c r="E16"/>
      <c r="F16"/>
      <c r="G16"/>
    </row>
    <row r="20" spans="2:8" x14ac:dyDescent="0.25">
      <c r="E20" s="22"/>
      <c r="F20"/>
      <c r="G20"/>
      <c r="H20"/>
    </row>
    <row r="21" spans="2:8" x14ac:dyDescent="0.25">
      <c r="B21" s="82" t="s">
        <v>943</v>
      </c>
      <c r="C21" s="4"/>
      <c r="D21" s="4"/>
      <c r="E21" s="22"/>
      <c r="F21"/>
      <c r="G21"/>
      <c r="H21"/>
    </row>
    <row r="22" spans="2:8" x14ac:dyDescent="0.25">
      <c r="B22" s="82"/>
      <c r="C22" s="4"/>
      <c r="D22" s="4"/>
      <c r="E22" s="22"/>
      <c r="F22"/>
      <c r="G22"/>
      <c r="H22"/>
    </row>
    <row r="23" spans="2:8" x14ac:dyDescent="0.25">
      <c r="B23" s="82" t="s">
        <v>942</v>
      </c>
      <c r="C23" s="4"/>
      <c r="D23" s="4"/>
      <c r="E23" s="4"/>
    </row>
  </sheetData>
  <mergeCells count="16">
    <mergeCell ref="A10:G10"/>
    <mergeCell ref="A1:I1"/>
    <mergeCell ref="A3:A4"/>
    <mergeCell ref="B3:B4"/>
    <mergeCell ref="C3:C4"/>
    <mergeCell ref="D3:D4"/>
    <mergeCell ref="E3:E4"/>
    <mergeCell ref="F3:G3"/>
    <mergeCell ref="H3:K3"/>
    <mergeCell ref="G5:G9"/>
    <mergeCell ref="A5:A9"/>
    <mergeCell ref="B5:B9"/>
    <mergeCell ref="C5:C9"/>
    <mergeCell ref="D5:D9"/>
    <mergeCell ref="E5:E9"/>
    <mergeCell ref="F5:F9"/>
  </mergeCells>
  <pageMargins left="0.22916666666666699" right="0.3125" top="0.65625" bottom="0.75" header="0.3" footer="0.3"/>
  <pageSetup orientation="landscape"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W557"/>
  <sheetViews>
    <sheetView workbookViewId="0">
      <selection activeCell="N16" sqref="N16"/>
    </sheetView>
  </sheetViews>
  <sheetFormatPr defaultColWidth="10.88671875" defaultRowHeight="13.8" x14ac:dyDescent="0.3"/>
  <cols>
    <col min="1" max="1" width="4.33203125" style="445" customWidth="1"/>
    <col min="2" max="2" width="15.88671875" style="445" customWidth="1"/>
    <col min="3" max="3" width="14.5546875" style="445" customWidth="1"/>
    <col min="4" max="4" width="10.88671875" style="445"/>
    <col min="5" max="5" width="12.5546875" style="445" customWidth="1"/>
    <col min="6" max="6" width="15.33203125" style="445" customWidth="1"/>
    <col min="7" max="7" width="15.109375" style="445" customWidth="1"/>
    <col min="8" max="8" width="12.109375" style="445" customWidth="1"/>
    <col min="9" max="9" width="14" style="445" customWidth="1"/>
    <col min="10" max="10" width="14.33203125" style="445" customWidth="1"/>
    <col min="11" max="11" width="15.5546875" style="445" customWidth="1"/>
    <col min="12" max="12" width="14" style="445" customWidth="1"/>
    <col min="13" max="14" width="10.88671875" style="445"/>
    <col min="15" max="15" width="17.6640625" style="445" customWidth="1"/>
    <col min="16" max="16384" width="10.88671875" style="445"/>
  </cols>
  <sheetData>
    <row r="1" spans="1:23" ht="12.75" customHeight="1" x14ac:dyDescent="0.3">
      <c r="A1" s="318"/>
      <c r="B1" s="318"/>
      <c r="C1" s="440"/>
      <c r="D1" s="440"/>
      <c r="E1" s="441"/>
      <c r="F1" s="440"/>
      <c r="G1" s="318"/>
      <c r="H1" s="318"/>
      <c r="I1" s="442"/>
      <c r="J1" s="442"/>
      <c r="K1" s="443"/>
      <c r="L1" s="443"/>
      <c r="M1" s="440"/>
      <c r="N1" s="444"/>
      <c r="O1" s="318"/>
      <c r="P1" s="318"/>
      <c r="Q1" s="318"/>
      <c r="R1" s="318"/>
      <c r="S1" s="318"/>
      <c r="T1" s="318"/>
      <c r="U1" s="318"/>
      <c r="V1" s="318"/>
      <c r="W1" s="318"/>
    </row>
    <row r="2" spans="1:23" ht="25.5" customHeight="1" x14ac:dyDescent="0.3">
      <c r="A2" s="745" t="s">
        <v>602</v>
      </c>
      <c r="B2" s="745"/>
      <c r="C2" s="745"/>
      <c r="D2" s="745"/>
      <c r="E2" s="745"/>
      <c r="F2" s="745"/>
      <c r="G2" s="745"/>
      <c r="H2" s="745"/>
      <c r="I2" s="745"/>
      <c r="J2" s="745"/>
      <c r="K2" s="745"/>
      <c r="L2" s="745"/>
      <c r="M2" s="745"/>
      <c r="N2" s="745"/>
      <c r="O2" s="745"/>
      <c r="P2" s="318"/>
      <c r="Q2" s="318"/>
      <c r="R2" s="318"/>
      <c r="S2" s="318"/>
      <c r="T2" s="318"/>
      <c r="U2" s="318"/>
      <c r="V2" s="318"/>
      <c r="W2" s="318"/>
    </row>
    <row r="3" spans="1:23" ht="12" customHeight="1" x14ac:dyDescent="0.3">
      <c r="A3" s="318"/>
      <c r="B3" s="318" t="s">
        <v>603</v>
      </c>
      <c r="C3" s="318"/>
      <c r="D3" s="318"/>
      <c r="E3" s="441"/>
      <c r="F3" s="440"/>
      <c r="G3" s="318"/>
      <c r="H3" s="318"/>
      <c r="I3" s="442"/>
      <c r="J3" s="442"/>
      <c r="K3" s="446"/>
      <c r="L3" s="446"/>
      <c r="M3" s="440"/>
      <c r="N3" s="447" t="s">
        <v>604</v>
      </c>
      <c r="O3" s="318"/>
      <c r="P3" s="318"/>
      <c r="Q3" s="318"/>
      <c r="R3" s="318"/>
      <c r="S3" s="318"/>
      <c r="T3" s="318"/>
      <c r="U3" s="318"/>
      <c r="V3" s="318"/>
      <c r="W3" s="318"/>
    </row>
    <row r="4" spans="1:23" ht="15" customHeight="1" x14ac:dyDescent="0.3">
      <c r="A4" s="746" t="s">
        <v>2</v>
      </c>
      <c r="B4" s="748" t="s">
        <v>605</v>
      </c>
      <c r="C4" s="748" t="s">
        <v>478</v>
      </c>
      <c r="D4" s="748" t="s">
        <v>480</v>
      </c>
      <c r="E4" s="748" t="s">
        <v>326</v>
      </c>
      <c r="F4" s="748" t="s">
        <v>119</v>
      </c>
      <c r="G4" s="748" t="s">
        <v>7</v>
      </c>
      <c r="H4" s="748" t="s">
        <v>483</v>
      </c>
      <c r="I4" s="750" t="s">
        <v>606</v>
      </c>
      <c r="J4" s="748" t="s">
        <v>607</v>
      </c>
      <c r="K4" s="748" t="s">
        <v>608</v>
      </c>
      <c r="L4" s="748" t="s">
        <v>615</v>
      </c>
      <c r="M4" s="751" t="s">
        <v>609</v>
      </c>
      <c r="N4" s="752"/>
      <c r="O4" s="743" t="s">
        <v>190</v>
      </c>
      <c r="P4" s="318"/>
      <c r="Q4" s="318"/>
      <c r="R4" s="318"/>
      <c r="S4" s="318"/>
      <c r="T4" s="318"/>
      <c r="U4" s="318"/>
      <c r="V4" s="318"/>
      <c r="W4" s="318"/>
    </row>
    <row r="5" spans="1:23" ht="60.75" customHeight="1" x14ac:dyDescent="0.3">
      <c r="A5" s="747"/>
      <c r="B5" s="747"/>
      <c r="C5" s="749"/>
      <c r="D5" s="747"/>
      <c r="E5" s="747"/>
      <c r="F5" s="747"/>
      <c r="G5" s="747"/>
      <c r="H5" s="747"/>
      <c r="I5" s="747"/>
      <c r="J5" s="747"/>
      <c r="K5" s="747"/>
      <c r="L5" s="749"/>
      <c r="M5" s="448" t="s">
        <v>610</v>
      </c>
      <c r="N5" s="449" t="s">
        <v>11</v>
      </c>
      <c r="O5" s="744"/>
      <c r="P5" s="318"/>
      <c r="Q5" s="318"/>
      <c r="R5" s="318"/>
      <c r="S5" s="318"/>
      <c r="T5" s="318"/>
      <c r="U5" s="318"/>
      <c r="V5" s="318"/>
      <c r="W5" s="318"/>
    </row>
    <row r="6" spans="1:23" ht="12.75" customHeight="1" x14ac:dyDescent="0.3">
      <c r="A6" s="740" t="s">
        <v>611</v>
      </c>
      <c r="B6" s="741"/>
      <c r="C6" s="450"/>
      <c r="D6" s="451"/>
      <c r="E6" s="451"/>
      <c r="F6" s="451"/>
      <c r="G6" s="451"/>
      <c r="H6" s="451"/>
      <c r="I6" s="451"/>
      <c r="J6" s="451"/>
      <c r="K6" s="451"/>
      <c r="L6" s="451"/>
      <c r="M6" s="451"/>
      <c r="N6" s="452"/>
      <c r="O6" s="453"/>
      <c r="P6" s="318"/>
      <c r="Q6" s="318"/>
      <c r="R6" s="318"/>
      <c r="S6" s="318"/>
      <c r="T6" s="318"/>
      <c r="U6" s="318"/>
      <c r="V6" s="318"/>
      <c r="W6" s="318"/>
    </row>
    <row r="7" spans="1:23" x14ac:dyDescent="0.3">
      <c r="A7" s="454">
        <v>1</v>
      </c>
      <c r="B7" s="455"/>
      <c r="C7" s="456"/>
      <c r="D7" s="457"/>
      <c r="E7" s="457"/>
      <c r="F7" s="455"/>
      <c r="G7" s="456"/>
      <c r="H7" s="458"/>
      <c r="I7" s="501">
        <f>+'29 TZ uramshuulal 2'!E21</f>
        <v>0</v>
      </c>
      <c r="J7" s="455"/>
      <c r="K7" s="459"/>
      <c r="L7" s="459"/>
      <c r="M7" s="459">
        <v>6</v>
      </c>
      <c r="N7" s="480">
        <f>+M7*I7</f>
        <v>0</v>
      </c>
      <c r="O7" s="408"/>
      <c r="P7" s="318"/>
      <c r="Q7" s="318"/>
      <c r="R7" s="318"/>
      <c r="S7" s="318"/>
      <c r="T7" s="318"/>
      <c r="U7" s="318"/>
      <c r="V7" s="318"/>
      <c r="W7" s="318"/>
    </row>
    <row r="8" spans="1:23" x14ac:dyDescent="0.3">
      <c r="A8" s="454">
        <v>2</v>
      </c>
      <c r="B8" s="455"/>
      <c r="C8" s="456"/>
      <c r="D8" s="457"/>
      <c r="E8" s="457"/>
      <c r="F8" s="455"/>
      <c r="G8" s="457"/>
      <c r="H8" s="455"/>
      <c r="I8" s="501">
        <f>+'29 TZ uramshuulal 2'!I21</f>
        <v>0</v>
      </c>
      <c r="J8" s="460"/>
      <c r="K8" s="459"/>
      <c r="L8" s="459"/>
      <c r="M8" s="459">
        <v>6</v>
      </c>
      <c r="N8" s="480">
        <f t="shared" ref="N8:N14" si="0">+M8*I8</f>
        <v>0</v>
      </c>
      <c r="O8" s="408"/>
      <c r="P8" s="318"/>
      <c r="Q8" s="318"/>
      <c r="R8" s="318"/>
      <c r="S8" s="318"/>
      <c r="T8" s="318"/>
      <c r="U8" s="318"/>
      <c r="V8" s="318"/>
      <c r="W8" s="318"/>
    </row>
    <row r="9" spans="1:23" x14ac:dyDescent="0.3">
      <c r="A9" s="454">
        <v>3</v>
      </c>
      <c r="B9" s="455"/>
      <c r="C9" s="456"/>
      <c r="D9" s="457"/>
      <c r="E9" s="457"/>
      <c r="F9" s="455"/>
      <c r="G9" s="461"/>
      <c r="H9" s="455"/>
      <c r="I9" s="501">
        <f>+'29 TZ uramshuulal 2'!M21</f>
        <v>0</v>
      </c>
      <c r="J9" s="462"/>
      <c r="K9" s="459"/>
      <c r="L9" s="459"/>
      <c r="M9" s="459">
        <v>6</v>
      </c>
      <c r="N9" s="480">
        <f t="shared" si="0"/>
        <v>0</v>
      </c>
      <c r="O9" s="408"/>
      <c r="P9" s="318"/>
      <c r="Q9" s="318"/>
      <c r="R9" s="318"/>
      <c r="S9" s="318"/>
      <c r="T9" s="318"/>
      <c r="U9" s="318"/>
      <c r="V9" s="318"/>
      <c r="W9" s="318"/>
    </row>
    <row r="10" spans="1:23" x14ac:dyDescent="0.3">
      <c r="A10" s="454">
        <v>4</v>
      </c>
      <c r="B10" s="463"/>
      <c r="C10" s="463"/>
      <c r="D10" s="126"/>
      <c r="E10" s="126"/>
      <c r="F10" s="463"/>
      <c r="G10" s="456"/>
      <c r="H10" s="458"/>
      <c r="I10" s="501">
        <f>+'29 TZ uramshuulal 2'!Q21</f>
        <v>0</v>
      </c>
      <c r="J10" s="464"/>
      <c r="K10" s="465"/>
      <c r="L10" s="459"/>
      <c r="M10" s="459">
        <v>6</v>
      </c>
      <c r="N10" s="480">
        <f t="shared" si="0"/>
        <v>0</v>
      </c>
      <c r="O10" s="408"/>
      <c r="P10" s="318"/>
      <c r="Q10" s="318"/>
      <c r="R10" s="318"/>
      <c r="S10" s="318"/>
      <c r="T10" s="318"/>
      <c r="U10" s="318"/>
      <c r="V10" s="318"/>
      <c r="W10" s="318"/>
    </row>
    <row r="11" spans="1:23" x14ac:dyDescent="0.3">
      <c r="A11" s="454">
        <v>5</v>
      </c>
      <c r="B11" s="463"/>
      <c r="C11" s="463"/>
      <c r="D11" s="127"/>
      <c r="E11" s="127"/>
      <c r="F11" s="463"/>
      <c r="G11" s="126"/>
      <c r="H11" s="463"/>
      <c r="I11" s="502">
        <f>+'29 TZ uramshuulal 2'!U21</f>
        <v>0</v>
      </c>
      <c r="J11" s="466"/>
      <c r="K11" s="465"/>
      <c r="L11" s="459"/>
      <c r="M11" s="459">
        <v>6</v>
      </c>
      <c r="N11" s="480">
        <f t="shared" si="0"/>
        <v>0</v>
      </c>
      <c r="O11" s="408"/>
      <c r="P11" s="318"/>
      <c r="Q11" s="318"/>
      <c r="R11" s="318"/>
      <c r="S11" s="318"/>
      <c r="T11" s="318"/>
      <c r="U11" s="318"/>
      <c r="V11" s="318"/>
      <c r="W11" s="318"/>
    </row>
    <row r="12" spans="1:23" x14ac:dyDescent="0.3">
      <c r="A12" s="454">
        <v>6</v>
      </c>
      <c r="B12" s="458"/>
      <c r="C12" s="456"/>
      <c r="D12" s="424"/>
      <c r="E12" s="467"/>
      <c r="F12" s="423"/>
      <c r="G12" s="468"/>
      <c r="H12" s="463"/>
      <c r="I12" s="502">
        <f>+'29 TZ uramshuulal 2'!Y21</f>
        <v>0</v>
      </c>
      <c r="J12" s="469"/>
      <c r="K12" s="470"/>
      <c r="L12" s="459"/>
      <c r="M12" s="471">
        <v>6</v>
      </c>
      <c r="N12" s="480">
        <f t="shared" si="0"/>
        <v>0</v>
      </c>
      <c r="O12" s="408"/>
      <c r="P12" s="318"/>
      <c r="Q12" s="318"/>
      <c r="R12" s="318"/>
      <c r="S12" s="318"/>
      <c r="T12" s="318"/>
      <c r="U12" s="318"/>
      <c r="V12" s="318"/>
      <c r="W12" s="318"/>
    </row>
    <row r="13" spans="1:23" x14ac:dyDescent="0.3">
      <c r="A13" s="454">
        <v>7</v>
      </c>
      <c r="B13" s="458"/>
      <c r="C13" s="456"/>
      <c r="D13" s="423"/>
      <c r="E13" s="467"/>
      <c r="F13" s="423"/>
      <c r="G13" s="421"/>
      <c r="H13" s="463"/>
      <c r="I13" s="502">
        <f>+'29 TZ uramshuulal 2'!AC21</f>
        <v>0</v>
      </c>
      <c r="J13" s="422"/>
      <c r="K13" s="470"/>
      <c r="L13" s="459"/>
      <c r="M13" s="471">
        <v>6</v>
      </c>
      <c r="N13" s="480">
        <f t="shared" si="0"/>
        <v>0</v>
      </c>
      <c r="O13" s="408"/>
      <c r="P13" s="318"/>
      <c r="Q13" s="318"/>
      <c r="R13" s="318"/>
      <c r="S13" s="318"/>
      <c r="T13" s="318"/>
      <c r="U13" s="318"/>
      <c r="V13" s="318"/>
      <c r="W13" s="318"/>
    </row>
    <row r="14" spans="1:23" x14ac:dyDescent="0.3">
      <c r="A14" s="454">
        <v>8</v>
      </c>
      <c r="B14" s="458"/>
      <c r="C14" s="456"/>
      <c r="D14" s="423"/>
      <c r="E14" s="467"/>
      <c r="F14" s="424"/>
      <c r="G14" s="421"/>
      <c r="H14" s="463"/>
      <c r="I14" s="502">
        <f>+'29 TZ uramshuulal 2'!AG21</f>
        <v>0</v>
      </c>
      <c r="J14" s="472"/>
      <c r="K14" s="470"/>
      <c r="L14" s="459"/>
      <c r="M14" s="471">
        <v>6</v>
      </c>
      <c r="N14" s="480">
        <f t="shared" si="0"/>
        <v>0</v>
      </c>
      <c r="O14" s="408"/>
      <c r="P14" s="318"/>
      <c r="Q14" s="318"/>
      <c r="R14" s="318"/>
      <c r="S14" s="318"/>
      <c r="T14" s="318"/>
      <c r="U14" s="318"/>
      <c r="V14" s="318"/>
      <c r="W14" s="318"/>
    </row>
    <row r="15" spans="1:23" ht="12.75" customHeight="1" x14ac:dyDescent="0.3">
      <c r="A15" s="473"/>
      <c r="B15" s="473" t="s">
        <v>11</v>
      </c>
      <c r="C15" s="473"/>
      <c r="D15" s="473"/>
      <c r="E15" s="474"/>
      <c r="F15" s="475"/>
      <c r="G15" s="473"/>
      <c r="H15" s="473"/>
      <c r="I15" s="476">
        <f>SUM(I7:I14)</f>
        <v>0</v>
      </c>
      <c r="J15" s="476"/>
      <c r="K15" s="477"/>
      <c r="L15" s="477"/>
      <c r="M15" s="478"/>
      <c r="N15" s="503">
        <f>SUM(N7:N14)</f>
        <v>0</v>
      </c>
      <c r="O15" s="453"/>
      <c r="P15" s="318"/>
      <c r="Q15" s="318"/>
      <c r="R15" s="318"/>
      <c r="S15" s="318"/>
      <c r="T15" s="318"/>
      <c r="U15" s="318"/>
      <c r="V15" s="318"/>
      <c r="W15" s="318"/>
    </row>
    <row r="16" spans="1:23" ht="12.75" customHeight="1" x14ac:dyDescent="0.3">
      <c r="A16" s="318"/>
      <c r="B16" s="318"/>
      <c r="C16" s="318"/>
      <c r="D16" s="318"/>
      <c r="E16" s="441"/>
      <c r="F16" s="440"/>
      <c r="G16" s="318"/>
      <c r="H16" s="318"/>
      <c r="I16" s="442"/>
      <c r="J16" s="442"/>
      <c r="K16" s="443"/>
      <c r="L16" s="443"/>
      <c r="M16" s="440"/>
      <c r="N16" s="504">
        <f>+N15/1000</f>
        <v>0</v>
      </c>
      <c r="O16" s="318"/>
      <c r="P16" s="318"/>
      <c r="Q16" s="318"/>
      <c r="R16" s="318"/>
      <c r="S16" s="318"/>
      <c r="T16" s="318"/>
      <c r="U16" s="318"/>
      <c r="V16" s="318"/>
      <c r="W16" s="318"/>
    </row>
    <row r="17" spans="1:23" ht="12.75" customHeight="1" x14ac:dyDescent="0.3">
      <c r="A17" s="318"/>
      <c r="B17" s="479"/>
      <c r="C17" s="318"/>
      <c r="D17" s="318"/>
      <c r="E17" s="441"/>
      <c r="F17" s="440"/>
      <c r="G17" s="318"/>
      <c r="H17" s="318"/>
      <c r="I17" s="442"/>
      <c r="J17" s="442"/>
      <c r="K17" s="443"/>
      <c r="L17" s="443"/>
      <c r="M17" s="440"/>
      <c r="N17" s="440"/>
      <c r="O17" s="318"/>
      <c r="P17" s="318"/>
      <c r="Q17" s="318"/>
      <c r="R17" s="318"/>
      <c r="S17" s="318"/>
      <c r="T17" s="318"/>
      <c r="U17" s="318"/>
      <c r="V17" s="318"/>
      <c r="W17" s="318"/>
    </row>
    <row r="18" spans="1:23" ht="12.75" customHeight="1" x14ac:dyDescent="0.3">
      <c r="A18" s="742" t="s">
        <v>612</v>
      </c>
      <c r="B18" s="742"/>
      <c r="C18" s="742"/>
      <c r="D18" s="742"/>
      <c r="E18" s="742"/>
      <c r="F18" s="742"/>
      <c r="G18" s="742"/>
      <c r="H18" s="742"/>
      <c r="I18" s="742"/>
      <c r="J18" s="742"/>
      <c r="K18" s="742"/>
      <c r="L18" s="742"/>
      <c r="M18" s="742"/>
      <c r="N18" s="742"/>
      <c r="O18" s="318"/>
      <c r="P18" s="318"/>
      <c r="Q18" s="318"/>
      <c r="R18" s="318"/>
      <c r="S18" s="318"/>
      <c r="T18" s="318"/>
      <c r="U18" s="318"/>
      <c r="V18" s="318"/>
      <c r="W18" s="318"/>
    </row>
    <row r="19" spans="1:23" ht="12.75" customHeight="1" x14ac:dyDescent="0.3">
      <c r="A19" s="742" t="s">
        <v>613</v>
      </c>
      <c r="B19" s="742"/>
      <c r="C19" s="742"/>
      <c r="D19" s="742"/>
      <c r="E19" s="742"/>
      <c r="F19" s="742"/>
      <c r="G19" s="742"/>
      <c r="H19" s="742"/>
      <c r="I19" s="742"/>
      <c r="J19" s="742"/>
      <c r="K19" s="742"/>
      <c r="L19" s="742"/>
      <c r="M19" s="742"/>
      <c r="N19" s="742"/>
      <c r="O19" s="318"/>
      <c r="P19" s="318"/>
      <c r="Q19" s="318"/>
      <c r="R19" s="318"/>
      <c r="S19" s="318"/>
      <c r="T19" s="318"/>
      <c r="U19" s="318"/>
      <c r="V19" s="318"/>
      <c r="W19" s="318"/>
    </row>
    <row r="20" spans="1:23" ht="12.75" customHeight="1" x14ac:dyDescent="0.3">
      <c r="A20" s="318"/>
      <c r="B20" s="318"/>
      <c r="C20" s="318"/>
      <c r="D20" s="318"/>
      <c r="E20" s="441"/>
      <c r="F20" s="440"/>
      <c r="G20" s="318"/>
      <c r="H20" s="318"/>
      <c r="I20" s="442"/>
      <c r="J20" s="442"/>
      <c r="K20" s="443"/>
      <c r="L20" s="443"/>
      <c r="M20" s="440"/>
      <c r="N20" s="440"/>
      <c r="O20" s="318"/>
      <c r="P20" s="318"/>
      <c r="Q20" s="318"/>
      <c r="R20" s="318"/>
      <c r="S20" s="318"/>
      <c r="T20" s="318"/>
      <c r="U20" s="318"/>
      <c r="V20" s="318"/>
      <c r="W20" s="318"/>
    </row>
    <row r="21" spans="1:23" ht="12.75" customHeight="1" x14ac:dyDescent="0.3">
      <c r="A21" s="742" t="s">
        <v>614</v>
      </c>
      <c r="B21" s="742"/>
      <c r="C21" s="742"/>
      <c r="D21" s="742"/>
      <c r="E21" s="742"/>
      <c r="F21" s="742"/>
      <c r="G21" s="742"/>
      <c r="H21" s="742"/>
      <c r="I21" s="742"/>
      <c r="J21" s="742"/>
      <c r="K21" s="742"/>
      <c r="L21" s="742"/>
      <c r="M21" s="742"/>
      <c r="N21" s="742"/>
      <c r="O21" s="318"/>
      <c r="P21" s="318"/>
      <c r="Q21" s="318"/>
      <c r="R21" s="318"/>
      <c r="S21" s="318"/>
      <c r="T21" s="318"/>
      <c r="U21" s="318"/>
      <c r="V21" s="318"/>
      <c r="W21" s="318"/>
    </row>
    <row r="22" spans="1:23" ht="12.75" customHeight="1" x14ac:dyDescent="0.3">
      <c r="A22" s="742" t="s">
        <v>613</v>
      </c>
      <c r="B22" s="742"/>
      <c r="C22" s="742"/>
      <c r="D22" s="742"/>
      <c r="E22" s="742"/>
      <c r="F22" s="742"/>
      <c r="G22" s="742"/>
      <c r="H22" s="742"/>
      <c r="I22" s="742"/>
      <c r="J22" s="742"/>
      <c r="K22" s="742"/>
      <c r="L22" s="742"/>
      <c r="M22" s="742"/>
      <c r="N22" s="742"/>
      <c r="O22" s="318"/>
      <c r="P22" s="318"/>
      <c r="Q22" s="318"/>
      <c r="R22" s="318"/>
      <c r="S22" s="318"/>
      <c r="T22" s="318"/>
      <c r="U22" s="318"/>
      <c r="V22" s="318"/>
      <c r="W22" s="318"/>
    </row>
    <row r="23" spans="1:23" ht="12.75" customHeight="1" x14ac:dyDescent="0.3">
      <c r="A23" s="318"/>
      <c r="B23" s="318"/>
      <c r="C23" s="318"/>
      <c r="D23" s="318"/>
      <c r="E23" s="441"/>
      <c r="F23" s="440"/>
      <c r="G23" s="318"/>
      <c r="H23" s="318"/>
      <c r="I23" s="442"/>
      <c r="J23" s="442"/>
      <c r="K23" s="443"/>
      <c r="L23" s="443"/>
      <c r="M23" s="440"/>
      <c r="N23" s="440"/>
      <c r="O23" s="318"/>
      <c r="P23" s="318"/>
      <c r="Q23" s="318"/>
      <c r="R23" s="318"/>
      <c r="S23" s="318"/>
      <c r="T23" s="318"/>
      <c r="U23" s="318"/>
      <c r="V23" s="318"/>
      <c r="W23" s="318"/>
    </row>
    <row r="24" spans="1:23" ht="12.75" customHeight="1" x14ac:dyDescent="0.3">
      <c r="A24" s="318"/>
      <c r="B24" s="318"/>
      <c r="C24" s="318"/>
      <c r="D24" s="318"/>
      <c r="E24" s="441"/>
      <c r="F24" s="440"/>
      <c r="G24" s="318"/>
      <c r="H24" s="318"/>
      <c r="I24" s="442"/>
      <c r="J24" s="442"/>
      <c r="K24" s="443"/>
      <c r="L24" s="443"/>
      <c r="M24" s="440"/>
      <c r="N24" s="440"/>
      <c r="O24" s="318"/>
      <c r="P24" s="318"/>
      <c r="Q24" s="318"/>
      <c r="R24" s="318"/>
      <c r="S24" s="318"/>
      <c r="T24" s="318"/>
      <c r="U24" s="318"/>
      <c r="V24" s="318"/>
      <c r="W24" s="318"/>
    </row>
    <row r="25" spans="1:23" ht="12.75" customHeight="1" x14ac:dyDescent="0.3">
      <c r="A25" s="318"/>
      <c r="B25" s="318"/>
      <c r="C25" s="318"/>
      <c r="D25" s="318"/>
      <c r="E25" s="441"/>
      <c r="F25" s="440"/>
      <c r="G25" s="318"/>
      <c r="H25" s="318"/>
      <c r="I25" s="442"/>
      <c r="J25" s="442"/>
      <c r="K25" s="443"/>
      <c r="L25" s="443"/>
      <c r="M25" s="440"/>
      <c r="N25" s="440"/>
      <c r="O25" s="318"/>
      <c r="P25" s="318"/>
      <c r="Q25" s="318"/>
      <c r="R25" s="318"/>
      <c r="S25" s="318"/>
      <c r="T25" s="318"/>
      <c r="U25" s="318"/>
      <c r="V25" s="318"/>
      <c r="W25" s="318"/>
    </row>
    <row r="26" spans="1:23" ht="12.75" customHeight="1" x14ac:dyDescent="0.3">
      <c r="A26" s="318"/>
      <c r="B26" s="318"/>
      <c r="C26" s="318"/>
      <c r="D26" s="318"/>
      <c r="E26" s="441"/>
      <c r="F26" s="440"/>
      <c r="G26" s="318"/>
      <c r="H26" s="318"/>
      <c r="I26" s="442"/>
      <c r="J26" s="442"/>
      <c r="K26" s="443"/>
      <c r="L26" s="443"/>
      <c r="M26" s="440"/>
      <c r="N26" s="440"/>
      <c r="O26" s="318"/>
      <c r="P26" s="318"/>
      <c r="Q26" s="318"/>
      <c r="R26" s="318"/>
      <c r="S26" s="318"/>
      <c r="T26" s="318"/>
      <c r="U26" s="318"/>
      <c r="V26" s="318"/>
      <c r="W26" s="318"/>
    </row>
    <row r="27" spans="1:23" ht="12.75" customHeight="1" x14ac:dyDescent="0.3">
      <c r="A27" s="318"/>
      <c r="B27" s="318"/>
      <c r="C27" s="318"/>
      <c r="D27" s="318"/>
      <c r="E27" s="441"/>
      <c r="F27" s="440"/>
      <c r="G27" s="318"/>
      <c r="H27" s="318"/>
      <c r="I27" s="442"/>
      <c r="J27" s="442"/>
      <c r="K27" s="443"/>
      <c r="L27" s="443"/>
      <c r="M27" s="440"/>
      <c r="N27" s="440"/>
      <c r="O27" s="318"/>
      <c r="P27" s="318"/>
      <c r="Q27" s="318"/>
      <c r="R27" s="318"/>
      <c r="S27" s="318"/>
      <c r="T27" s="318"/>
      <c r="U27" s="318"/>
      <c r="V27" s="318"/>
      <c r="W27" s="318"/>
    </row>
    <row r="28" spans="1:23" ht="12.75" customHeight="1" x14ac:dyDescent="0.3">
      <c r="A28" s="318"/>
      <c r="B28" s="318"/>
      <c r="C28" s="318"/>
      <c r="D28" s="318"/>
      <c r="E28" s="441"/>
      <c r="F28" s="440"/>
      <c r="G28" s="318"/>
      <c r="H28" s="318"/>
      <c r="I28" s="442"/>
      <c r="J28" s="442"/>
      <c r="K28" s="443"/>
      <c r="L28" s="443"/>
      <c r="M28" s="440"/>
      <c r="N28" s="440"/>
      <c r="O28" s="318"/>
      <c r="P28" s="318"/>
      <c r="Q28" s="318"/>
      <c r="R28" s="318"/>
      <c r="S28" s="318"/>
      <c r="T28" s="318"/>
      <c r="U28" s="318"/>
      <c r="V28" s="318"/>
      <c r="W28" s="318"/>
    </row>
    <row r="29" spans="1:23" ht="12.75" customHeight="1" x14ac:dyDescent="0.3">
      <c r="A29" s="318"/>
      <c r="B29" s="318"/>
      <c r="C29" s="318"/>
      <c r="D29" s="318"/>
      <c r="E29" s="441"/>
      <c r="F29" s="440"/>
      <c r="G29" s="318"/>
      <c r="H29" s="318"/>
      <c r="I29" s="442"/>
      <c r="J29" s="442"/>
      <c r="K29" s="443"/>
      <c r="L29" s="443"/>
      <c r="M29" s="440"/>
      <c r="N29" s="440"/>
      <c r="O29" s="318"/>
      <c r="P29" s="318"/>
      <c r="Q29" s="318"/>
      <c r="R29" s="318"/>
      <c r="S29" s="318"/>
      <c r="T29" s="318"/>
      <c r="U29" s="318"/>
      <c r="V29" s="318"/>
      <c r="W29" s="318"/>
    </row>
    <row r="30" spans="1:23" ht="12.75" customHeight="1" x14ac:dyDescent="0.3">
      <c r="A30" s="318"/>
      <c r="B30" s="318"/>
      <c r="C30" s="318"/>
      <c r="D30" s="318"/>
      <c r="E30" s="441"/>
      <c r="F30" s="440"/>
      <c r="G30" s="318"/>
      <c r="H30" s="318"/>
      <c r="I30" s="442"/>
      <c r="J30" s="442"/>
      <c r="K30" s="443"/>
      <c r="L30" s="443"/>
      <c r="M30" s="440"/>
      <c r="N30" s="440"/>
      <c r="O30" s="318"/>
      <c r="P30" s="318"/>
      <c r="Q30" s="318"/>
      <c r="R30" s="318"/>
      <c r="S30" s="318"/>
      <c r="T30" s="318"/>
      <c r="U30" s="318"/>
      <c r="V30" s="318"/>
      <c r="W30" s="318"/>
    </row>
    <row r="31" spans="1:23" ht="12.75" customHeight="1" x14ac:dyDescent="0.3">
      <c r="A31" s="318"/>
      <c r="B31" s="318"/>
      <c r="C31" s="318"/>
      <c r="D31" s="318"/>
      <c r="E31" s="441"/>
      <c r="F31" s="440"/>
      <c r="G31" s="318"/>
      <c r="H31" s="318"/>
      <c r="I31" s="442"/>
      <c r="J31" s="442"/>
      <c r="K31" s="443"/>
      <c r="L31" s="443"/>
      <c r="M31" s="440"/>
      <c r="N31" s="440"/>
      <c r="O31" s="318"/>
      <c r="P31" s="318"/>
      <c r="Q31" s="318"/>
      <c r="R31" s="318"/>
      <c r="S31" s="318"/>
      <c r="T31" s="318"/>
      <c r="U31" s="318"/>
      <c r="V31" s="318"/>
      <c r="W31" s="318"/>
    </row>
    <row r="32" spans="1:23" ht="12.75" customHeight="1" x14ac:dyDescent="0.3">
      <c r="A32" s="318"/>
      <c r="B32" s="318"/>
      <c r="C32" s="318"/>
      <c r="D32" s="318"/>
      <c r="E32" s="441"/>
      <c r="F32" s="440"/>
      <c r="G32" s="318"/>
      <c r="H32" s="318"/>
      <c r="I32" s="442"/>
      <c r="J32" s="442"/>
      <c r="K32" s="443"/>
      <c r="L32" s="443"/>
      <c r="M32" s="440"/>
      <c r="N32" s="440"/>
      <c r="O32" s="318"/>
      <c r="P32" s="318"/>
      <c r="Q32" s="318"/>
      <c r="R32" s="318"/>
      <c r="S32" s="318"/>
      <c r="T32" s="318"/>
      <c r="U32" s="318"/>
      <c r="V32" s="318"/>
      <c r="W32" s="318"/>
    </row>
    <row r="33" spans="1:23" ht="12.75" customHeight="1" x14ac:dyDescent="0.3">
      <c r="A33" s="318"/>
      <c r="B33" s="318"/>
      <c r="C33" s="318"/>
      <c r="D33" s="318"/>
      <c r="E33" s="441"/>
      <c r="F33" s="440"/>
      <c r="G33" s="318"/>
      <c r="H33" s="318"/>
      <c r="I33" s="442"/>
      <c r="J33" s="442"/>
      <c r="K33" s="443"/>
      <c r="L33" s="443"/>
      <c r="M33" s="440"/>
      <c r="N33" s="440"/>
      <c r="O33" s="318"/>
      <c r="P33" s="318"/>
      <c r="Q33" s="318"/>
      <c r="R33" s="318"/>
      <c r="S33" s="318"/>
      <c r="T33" s="318"/>
      <c r="U33" s="318"/>
      <c r="V33" s="318"/>
      <c r="W33" s="318"/>
    </row>
    <row r="34" spans="1:23" ht="12.75" customHeight="1" x14ac:dyDescent="0.3">
      <c r="A34" s="318"/>
      <c r="B34" s="318"/>
      <c r="C34" s="318"/>
      <c r="D34" s="318"/>
      <c r="E34" s="441"/>
      <c r="F34" s="440"/>
      <c r="G34" s="318"/>
      <c r="H34" s="318"/>
      <c r="I34" s="442"/>
      <c r="J34" s="442"/>
      <c r="K34" s="443"/>
      <c r="L34" s="443"/>
      <c r="M34" s="440"/>
      <c r="N34" s="440"/>
      <c r="O34" s="318"/>
      <c r="P34" s="318"/>
      <c r="Q34" s="318"/>
      <c r="R34" s="318"/>
      <c r="S34" s="318"/>
      <c r="T34" s="318"/>
      <c r="U34" s="318"/>
      <c r="V34" s="318"/>
      <c r="W34" s="318"/>
    </row>
    <row r="35" spans="1:23" ht="12.75" customHeight="1" x14ac:dyDescent="0.3">
      <c r="A35" s="318"/>
      <c r="B35" s="318"/>
      <c r="C35" s="318"/>
      <c r="D35" s="318"/>
      <c r="E35" s="441"/>
      <c r="F35" s="440"/>
      <c r="G35" s="318"/>
      <c r="H35" s="318"/>
      <c r="I35" s="442"/>
      <c r="J35" s="442"/>
      <c r="K35" s="443"/>
      <c r="L35" s="443"/>
      <c r="M35" s="440"/>
      <c r="N35" s="440"/>
      <c r="O35" s="318"/>
      <c r="P35" s="318"/>
      <c r="Q35" s="318"/>
      <c r="R35" s="318"/>
      <c r="S35" s="318"/>
      <c r="T35" s="318"/>
      <c r="U35" s="318"/>
      <c r="V35" s="318"/>
      <c r="W35" s="318"/>
    </row>
    <row r="36" spans="1:23" ht="12.75" customHeight="1" x14ac:dyDescent="0.3">
      <c r="A36" s="318"/>
      <c r="B36" s="318"/>
      <c r="C36" s="318"/>
      <c r="D36" s="318"/>
      <c r="E36" s="441"/>
      <c r="F36" s="440"/>
      <c r="G36" s="318"/>
      <c r="H36" s="318"/>
      <c r="I36" s="442"/>
      <c r="J36" s="442"/>
      <c r="K36" s="443"/>
      <c r="L36" s="443"/>
      <c r="M36" s="440"/>
      <c r="N36" s="440"/>
      <c r="O36" s="318"/>
      <c r="P36" s="318"/>
      <c r="Q36" s="318"/>
      <c r="R36" s="318"/>
      <c r="S36" s="318"/>
      <c r="T36" s="318"/>
      <c r="U36" s="318"/>
      <c r="V36" s="318"/>
      <c r="W36" s="318"/>
    </row>
    <row r="37" spans="1:23" ht="12.75" customHeight="1" x14ac:dyDescent="0.3">
      <c r="A37" s="318"/>
      <c r="B37" s="318"/>
      <c r="C37" s="318"/>
      <c r="D37" s="318"/>
      <c r="E37" s="441"/>
      <c r="F37" s="440"/>
      <c r="G37" s="318"/>
      <c r="H37" s="318"/>
      <c r="I37" s="442"/>
      <c r="J37" s="442"/>
      <c r="K37" s="443"/>
      <c r="L37" s="443"/>
      <c r="M37" s="440"/>
      <c r="N37" s="440"/>
      <c r="O37" s="318"/>
      <c r="P37" s="318"/>
      <c r="Q37" s="318"/>
      <c r="R37" s="318"/>
      <c r="S37" s="318"/>
      <c r="T37" s="318"/>
      <c r="U37" s="318"/>
      <c r="V37" s="318"/>
      <c r="W37" s="318"/>
    </row>
    <row r="38" spans="1:23" ht="12.75" customHeight="1" x14ac:dyDescent="0.3">
      <c r="A38" s="318"/>
      <c r="B38" s="318"/>
      <c r="C38" s="318"/>
      <c r="D38" s="318"/>
      <c r="E38" s="441"/>
      <c r="F38" s="440"/>
      <c r="G38" s="318"/>
      <c r="H38" s="318"/>
      <c r="I38" s="442"/>
      <c r="J38" s="442"/>
      <c r="K38" s="443"/>
      <c r="L38" s="443"/>
      <c r="M38" s="440"/>
      <c r="N38" s="440"/>
      <c r="O38" s="318"/>
      <c r="P38" s="318"/>
      <c r="Q38" s="318"/>
      <c r="R38" s="318"/>
      <c r="S38" s="318"/>
      <c r="T38" s="318"/>
      <c r="U38" s="318"/>
      <c r="V38" s="318"/>
      <c r="W38" s="318"/>
    </row>
    <row r="39" spans="1:23" ht="12.75" customHeight="1" x14ac:dyDescent="0.3">
      <c r="A39" s="318"/>
      <c r="B39" s="318"/>
      <c r="C39" s="318"/>
      <c r="D39" s="318"/>
      <c r="E39" s="441"/>
      <c r="F39" s="440"/>
      <c r="G39" s="318"/>
      <c r="H39" s="318"/>
      <c r="I39" s="442"/>
      <c r="J39" s="442"/>
      <c r="K39" s="443"/>
      <c r="L39" s="443"/>
      <c r="M39" s="440"/>
      <c r="N39" s="440"/>
      <c r="O39" s="318"/>
      <c r="P39" s="318"/>
      <c r="Q39" s="318"/>
      <c r="R39" s="318"/>
      <c r="S39" s="318"/>
      <c r="T39" s="318"/>
      <c r="U39" s="318"/>
      <c r="V39" s="318"/>
      <c r="W39" s="318"/>
    </row>
    <row r="40" spans="1:23" ht="12.75" customHeight="1" x14ac:dyDescent="0.3">
      <c r="A40" s="318"/>
      <c r="B40" s="318"/>
      <c r="C40" s="318"/>
      <c r="D40" s="318"/>
      <c r="E40" s="441"/>
      <c r="F40" s="440"/>
      <c r="G40" s="318"/>
      <c r="H40" s="318"/>
      <c r="I40" s="442"/>
      <c r="J40" s="442"/>
      <c r="K40" s="443"/>
      <c r="L40" s="443"/>
      <c r="M40" s="440"/>
      <c r="N40" s="440"/>
      <c r="O40" s="318"/>
      <c r="P40" s="318"/>
      <c r="Q40" s="318"/>
      <c r="R40" s="318"/>
      <c r="S40" s="318"/>
      <c r="T40" s="318"/>
      <c r="U40" s="318"/>
      <c r="V40" s="318"/>
      <c r="W40" s="318"/>
    </row>
    <row r="41" spans="1:23" ht="12.75" customHeight="1" x14ac:dyDescent="0.3">
      <c r="A41" s="318"/>
      <c r="B41" s="318"/>
      <c r="C41" s="318"/>
      <c r="D41" s="318"/>
      <c r="E41" s="441"/>
      <c r="F41" s="440"/>
      <c r="G41" s="318"/>
      <c r="H41" s="318"/>
      <c r="I41" s="442"/>
      <c r="J41" s="442"/>
      <c r="K41" s="443"/>
      <c r="L41" s="443"/>
      <c r="M41" s="440"/>
      <c r="N41" s="440"/>
      <c r="O41" s="318"/>
      <c r="P41" s="318"/>
      <c r="Q41" s="318"/>
      <c r="R41" s="318"/>
      <c r="S41" s="318"/>
      <c r="T41" s="318"/>
      <c r="U41" s="318"/>
      <c r="V41" s="318"/>
      <c r="W41" s="318"/>
    </row>
    <row r="42" spans="1:23" ht="12.75" customHeight="1" x14ac:dyDescent="0.3">
      <c r="A42" s="318"/>
      <c r="B42" s="318"/>
      <c r="C42" s="318"/>
      <c r="D42" s="318"/>
      <c r="E42" s="441"/>
      <c r="F42" s="440"/>
      <c r="G42" s="318"/>
      <c r="H42" s="318"/>
      <c r="I42" s="442"/>
      <c r="J42" s="442"/>
      <c r="K42" s="443"/>
      <c r="L42" s="443"/>
      <c r="M42" s="440"/>
      <c r="N42" s="440"/>
      <c r="O42" s="318"/>
      <c r="P42" s="318"/>
      <c r="Q42" s="318"/>
      <c r="R42" s="318"/>
      <c r="S42" s="318"/>
      <c r="T42" s="318"/>
      <c r="U42" s="318"/>
      <c r="V42" s="318"/>
      <c r="W42" s="318"/>
    </row>
    <row r="43" spans="1:23" ht="12.75" customHeight="1" x14ac:dyDescent="0.3">
      <c r="A43" s="318"/>
      <c r="B43" s="318"/>
      <c r="C43" s="318"/>
      <c r="D43" s="318"/>
      <c r="E43" s="441"/>
      <c r="F43" s="440"/>
      <c r="G43" s="318"/>
      <c r="H43" s="318"/>
      <c r="I43" s="442"/>
      <c r="J43" s="442"/>
      <c r="K43" s="443"/>
      <c r="L43" s="443"/>
      <c r="M43" s="440"/>
      <c r="N43" s="440"/>
      <c r="O43" s="318"/>
      <c r="P43" s="318"/>
      <c r="Q43" s="318"/>
      <c r="R43" s="318"/>
      <c r="S43" s="318"/>
      <c r="T43" s="318"/>
      <c r="U43" s="318"/>
      <c r="V43" s="318"/>
      <c r="W43" s="318"/>
    </row>
    <row r="44" spans="1:23" ht="12.75" customHeight="1" x14ac:dyDescent="0.3">
      <c r="A44" s="318"/>
      <c r="B44" s="318"/>
      <c r="C44" s="318"/>
      <c r="D44" s="318"/>
      <c r="E44" s="441"/>
      <c r="F44" s="440"/>
      <c r="G44" s="318"/>
      <c r="H44" s="318"/>
      <c r="I44" s="442"/>
      <c r="J44" s="442"/>
      <c r="K44" s="443"/>
      <c r="L44" s="443"/>
      <c r="M44" s="440"/>
      <c r="N44" s="440"/>
      <c r="O44" s="318"/>
      <c r="P44" s="318"/>
      <c r="Q44" s="318"/>
      <c r="R44" s="318"/>
      <c r="S44" s="318"/>
      <c r="T44" s="318"/>
      <c r="U44" s="318"/>
      <c r="V44" s="318"/>
      <c r="W44" s="318"/>
    </row>
    <row r="45" spans="1:23" ht="12.75" customHeight="1" x14ac:dyDescent="0.3">
      <c r="A45" s="318"/>
      <c r="B45" s="318"/>
      <c r="C45" s="318"/>
      <c r="D45" s="318"/>
      <c r="E45" s="441"/>
      <c r="F45" s="440"/>
      <c r="G45" s="318"/>
      <c r="H45" s="318"/>
      <c r="I45" s="442"/>
      <c r="J45" s="442"/>
      <c r="K45" s="443"/>
      <c r="L45" s="443"/>
      <c r="M45" s="440"/>
      <c r="N45" s="440"/>
      <c r="O45" s="318"/>
      <c r="P45" s="318"/>
      <c r="Q45" s="318"/>
      <c r="R45" s="318"/>
      <c r="S45" s="318"/>
      <c r="T45" s="318"/>
      <c r="U45" s="318"/>
      <c r="V45" s="318"/>
      <c r="W45" s="318"/>
    </row>
    <row r="46" spans="1:23" ht="12.75" customHeight="1" x14ac:dyDescent="0.3">
      <c r="A46" s="318"/>
      <c r="B46" s="318"/>
      <c r="C46" s="318"/>
      <c r="D46" s="318"/>
      <c r="E46" s="441"/>
      <c r="F46" s="440"/>
      <c r="G46" s="318"/>
      <c r="H46" s="318"/>
      <c r="I46" s="442"/>
      <c r="J46" s="442"/>
      <c r="K46" s="443"/>
      <c r="L46" s="443"/>
      <c r="M46" s="440"/>
      <c r="N46" s="440"/>
      <c r="O46" s="318"/>
      <c r="P46" s="318"/>
      <c r="Q46" s="318"/>
      <c r="R46" s="318"/>
      <c r="S46" s="318"/>
      <c r="T46" s="318"/>
      <c r="U46" s="318"/>
      <c r="V46" s="318"/>
      <c r="W46" s="318"/>
    </row>
    <row r="47" spans="1:23" ht="12.75" customHeight="1" x14ac:dyDescent="0.3">
      <c r="A47" s="318"/>
      <c r="B47" s="318"/>
      <c r="C47" s="318"/>
      <c r="D47" s="318"/>
      <c r="E47" s="441"/>
      <c r="F47" s="440"/>
      <c r="G47" s="318"/>
      <c r="H47" s="318"/>
      <c r="I47" s="442"/>
      <c r="J47" s="442"/>
      <c r="K47" s="443"/>
      <c r="L47" s="443"/>
      <c r="M47" s="440"/>
      <c r="N47" s="440"/>
      <c r="O47" s="318"/>
      <c r="P47" s="318"/>
      <c r="Q47" s="318"/>
      <c r="R47" s="318"/>
      <c r="S47" s="318"/>
      <c r="T47" s="318"/>
      <c r="U47" s="318"/>
      <c r="V47" s="318"/>
      <c r="W47" s="318"/>
    </row>
    <row r="48" spans="1:23" ht="12.75" customHeight="1" x14ac:dyDescent="0.3">
      <c r="A48" s="318"/>
      <c r="B48" s="318"/>
      <c r="C48" s="318"/>
      <c r="D48" s="318"/>
      <c r="E48" s="441"/>
      <c r="F48" s="440"/>
      <c r="G48" s="318"/>
      <c r="H48" s="318"/>
      <c r="I48" s="442"/>
      <c r="J48" s="442"/>
      <c r="K48" s="443"/>
      <c r="L48" s="443"/>
      <c r="M48" s="440"/>
      <c r="N48" s="440"/>
      <c r="O48" s="318"/>
      <c r="P48" s="318"/>
      <c r="Q48" s="318"/>
      <c r="R48" s="318"/>
      <c r="S48" s="318"/>
      <c r="T48" s="318"/>
      <c r="U48" s="318"/>
      <c r="V48" s="318"/>
      <c r="W48" s="318"/>
    </row>
    <row r="49" spans="1:23" ht="12.75" customHeight="1" x14ac:dyDescent="0.3">
      <c r="A49" s="318"/>
      <c r="B49" s="318"/>
      <c r="C49" s="318"/>
      <c r="D49" s="318"/>
      <c r="E49" s="441"/>
      <c r="F49" s="440"/>
      <c r="G49" s="318"/>
      <c r="H49" s="318"/>
      <c r="I49" s="442"/>
      <c r="J49" s="442"/>
      <c r="K49" s="443"/>
      <c r="L49" s="443"/>
      <c r="M49" s="440"/>
      <c r="N49" s="440"/>
      <c r="O49" s="318"/>
      <c r="P49" s="318"/>
      <c r="Q49" s="318"/>
      <c r="R49" s="318"/>
      <c r="S49" s="318"/>
      <c r="T49" s="318"/>
      <c r="U49" s="318"/>
      <c r="V49" s="318"/>
      <c r="W49" s="318"/>
    </row>
    <row r="50" spans="1:23" ht="12.75" customHeight="1" x14ac:dyDescent="0.3">
      <c r="A50" s="318"/>
      <c r="B50" s="318"/>
      <c r="C50" s="318"/>
      <c r="D50" s="318"/>
      <c r="E50" s="441"/>
      <c r="F50" s="440"/>
      <c r="G50" s="318"/>
      <c r="H50" s="318"/>
      <c r="I50" s="442"/>
      <c r="J50" s="442"/>
      <c r="K50" s="443"/>
      <c r="L50" s="443"/>
      <c r="M50" s="440"/>
      <c r="N50" s="440"/>
      <c r="O50" s="318"/>
      <c r="P50" s="318"/>
      <c r="Q50" s="318"/>
      <c r="R50" s="318"/>
      <c r="S50" s="318"/>
      <c r="T50" s="318"/>
      <c r="U50" s="318"/>
      <c r="V50" s="318"/>
      <c r="W50" s="318"/>
    </row>
    <row r="51" spans="1:23" ht="12.75" customHeight="1" x14ac:dyDescent="0.3">
      <c r="A51" s="318"/>
      <c r="B51" s="318"/>
      <c r="C51" s="318"/>
      <c r="D51" s="318"/>
      <c r="E51" s="441"/>
      <c r="F51" s="440"/>
      <c r="G51" s="318"/>
      <c r="H51" s="318"/>
      <c r="I51" s="442"/>
      <c r="J51" s="442"/>
      <c r="K51" s="443"/>
      <c r="L51" s="443"/>
      <c r="M51" s="440"/>
      <c r="N51" s="440"/>
      <c r="O51" s="318"/>
      <c r="P51" s="318"/>
      <c r="Q51" s="318"/>
      <c r="R51" s="318"/>
      <c r="S51" s="318"/>
      <c r="T51" s="318"/>
      <c r="U51" s="318"/>
      <c r="V51" s="318"/>
      <c r="W51" s="318"/>
    </row>
    <row r="52" spans="1:23" ht="12.75" customHeight="1" x14ac:dyDescent="0.3">
      <c r="A52" s="318"/>
      <c r="B52" s="318"/>
      <c r="C52" s="318"/>
      <c r="D52" s="318"/>
      <c r="E52" s="441"/>
      <c r="F52" s="440"/>
      <c r="G52" s="318"/>
      <c r="H52" s="318"/>
      <c r="I52" s="442"/>
      <c r="J52" s="442"/>
      <c r="K52" s="443"/>
      <c r="L52" s="443"/>
      <c r="M52" s="440"/>
      <c r="N52" s="440"/>
      <c r="O52" s="318"/>
      <c r="P52" s="318"/>
      <c r="Q52" s="318"/>
      <c r="R52" s="318"/>
      <c r="S52" s="318"/>
      <c r="T52" s="318"/>
      <c r="U52" s="318"/>
      <c r="V52" s="318"/>
      <c r="W52" s="318"/>
    </row>
    <row r="53" spans="1:23" ht="12.75" customHeight="1" x14ac:dyDescent="0.3">
      <c r="A53" s="318"/>
      <c r="B53" s="318"/>
      <c r="C53" s="318"/>
      <c r="D53" s="318"/>
      <c r="E53" s="441"/>
      <c r="F53" s="440"/>
      <c r="G53" s="318"/>
      <c r="H53" s="318"/>
      <c r="I53" s="442"/>
      <c r="J53" s="442"/>
      <c r="K53" s="443"/>
      <c r="L53" s="443"/>
      <c r="M53" s="440"/>
      <c r="N53" s="440"/>
      <c r="O53" s="318"/>
      <c r="P53" s="318"/>
      <c r="Q53" s="318"/>
      <c r="R53" s="318"/>
      <c r="S53" s="318"/>
      <c r="T53" s="318"/>
      <c r="U53" s="318"/>
      <c r="V53" s="318"/>
      <c r="W53" s="318"/>
    </row>
    <row r="54" spans="1:23" ht="12.75" customHeight="1" x14ac:dyDescent="0.3">
      <c r="A54" s="318"/>
      <c r="B54" s="318"/>
      <c r="C54" s="318"/>
      <c r="D54" s="318"/>
      <c r="E54" s="441"/>
      <c r="F54" s="440"/>
      <c r="G54" s="318"/>
      <c r="H54" s="318"/>
      <c r="I54" s="442"/>
      <c r="J54" s="442"/>
      <c r="K54" s="443"/>
      <c r="L54" s="443"/>
      <c r="M54" s="440"/>
      <c r="N54" s="440"/>
      <c r="O54" s="318"/>
      <c r="P54" s="318"/>
      <c r="Q54" s="318"/>
      <c r="R54" s="318"/>
      <c r="S54" s="318"/>
      <c r="T54" s="318"/>
      <c r="U54" s="318"/>
      <c r="V54" s="318"/>
      <c r="W54" s="318"/>
    </row>
    <row r="55" spans="1:23" ht="12.75" customHeight="1" x14ac:dyDescent="0.3">
      <c r="A55" s="318"/>
      <c r="B55" s="318"/>
      <c r="C55" s="318"/>
      <c r="D55" s="318"/>
      <c r="E55" s="441"/>
      <c r="F55" s="440"/>
      <c r="G55" s="318"/>
      <c r="H55" s="318"/>
      <c r="I55" s="442"/>
      <c r="J55" s="442"/>
      <c r="K55" s="443"/>
      <c r="L55" s="443"/>
      <c r="M55" s="440"/>
      <c r="N55" s="440"/>
      <c r="O55" s="318"/>
      <c r="P55" s="318"/>
      <c r="Q55" s="318"/>
      <c r="R55" s="318"/>
      <c r="S55" s="318"/>
      <c r="T55" s="318"/>
      <c r="U55" s="318"/>
      <c r="V55" s="318"/>
      <c r="W55" s="318"/>
    </row>
    <row r="56" spans="1:23" ht="12.75" customHeight="1" x14ac:dyDescent="0.3">
      <c r="A56" s="318"/>
      <c r="B56" s="318"/>
      <c r="C56" s="318"/>
      <c r="D56" s="318"/>
      <c r="E56" s="441"/>
      <c r="F56" s="440"/>
      <c r="G56" s="318"/>
      <c r="H56" s="318"/>
      <c r="I56" s="442"/>
      <c r="J56" s="442"/>
      <c r="K56" s="443"/>
      <c r="L56" s="443"/>
      <c r="M56" s="440"/>
      <c r="N56" s="440"/>
      <c r="O56" s="318"/>
      <c r="P56" s="318"/>
      <c r="Q56" s="318"/>
      <c r="R56" s="318"/>
      <c r="S56" s="318"/>
      <c r="T56" s="318"/>
      <c r="U56" s="318"/>
      <c r="V56" s="318"/>
      <c r="W56" s="318"/>
    </row>
    <row r="57" spans="1:23" ht="12.75" customHeight="1" x14ac:dyDescent="0.3">
      <c r="A57" s="318"/>
      <c r="B57" s="318"/>
      <c r="C57" s="318"/>
      <c r="D57" s="318"/>
      <c r="E57" s="441"/>
      <c r="F57" s="440"/>
      <c r="G57" s="318"/>
      <c r="H57" s="318"/>
      <c r="I57" s="442"/>
      <c r="J57" s="442"/>
      <c r="K57" s="443"/>
      <c r="L57" s="443"/>
      <c r="M57" s="440"/>
      <c r="N57" s="440"/>
      <c r="O57" s="318"/>
      <c r="P57" s="318"/>
      <c r="Q57" s="318"/>
      <c r="R57" s="318"/>
      <c r="S57" s="318"/>
      <c r="T57" s="318"/>
      <c r="U57" s="318"/>
      <c r="V57" s="318"/>
      <c r="W57" s="318"/>
    </row>
    <row r="58" spans="1:23" ht="12.75" customHeight="1" x14ac:dyDescent="0.3">
      <c r="A58" s="318"/>
      <c r="B58" s="318"/>
      <c r="C58" s="318"/>
      <c r="D58" s="318"/>
      <c r="E58" s="441"/>
      <c r="F58" s="440"/>
      <c r="G58" s="318"/>
      <c r="H58" s="318"/>
      <c r="I58" s="442"/>
      <c r="J58" s="442"/>
      <c r="K58" s="443"/>
      <c r="L58" s="443"/>
      <c r="M58" s="440"/>
      <c r="N58" s="440"/>
      <c r="O58" s="318"/>
      <c r="P58" s="318"/>
      <c r="Q58" s="318"/>
      <c r="R58" s="318"/>
      <c r="S58" s="318"/>
      <c r="T58" s="318"/>
      <c r="U58" s="318"/>
      <c r="V58" s="318"/>
      <c r="W58" s="318"/>
    </row>
    <row r="59" spans="1:23" ht="12.75" customHeight="1" x14ac:dyDescent="0.3">
      <c r="A59" s="318"/>
      <c r="B59" s="318"/>
      <c r="C59" s="318"/>
      <c r="D59" s="318"/>
      <c r="E59" s="441"/>
      <c r="F59" s="440"/>
      <c r="G59" s="318"/>
      <c r="H59" s="318"/>
      <c r="I59" s="442"/>
      <c r="J59" s="442"/>
      <c r="K59" s="443"/>
      <c r="L59" s="443"/>
      <c r="M59" s="440"/>
      <c r="N59" s="440"/>
      <c r="O59" s="318"/>
      <c r="P59" s="318"/>
      <c r="Q59" s="318"/>
      <c r="R59" s="318"/>
      <c r="S59" s="318"/>
      <c r="T59" s="318"/>
      <c r="U59" s="318"/>
      <c r="V59" s="318"/>
      <c r="W59" s="318"/>
    </row>
    <row r="60" spans="1:23" ht="12.75" customHeight="1" x14ac:dyDescent="0.3">
      <c r="A60" s="318"/>
      <c r="B60" s="318"/>
      <c r="C60" s="318"/>
      <c r="D60" s="318"/>
      <c r="E60" s="441"/>
      <c r="F60" s="440"/>
      <c r="G60" s="318"/>
      <c r="H60" s="318"/>
      <c r="I60" s="442"/>
      <c r="J60" s="442"/>
      <c r="K60" s="443"/>
      <c r="L60" s="443"/>
      <c r="M60" s="440"/>
      <c r="N60" s="440"/>
      <c r="O60" s="318"/>
      <c r="P60" s="318"/>
      <c r="Q60" s="318"/>
      <c r="R60" s="318"/>
      <c r="S60" s="318"/>
      <c r="T60" s="318"/>
      <c r="U60" s="318"/>
      <c r="V60" s="318"/>
      <c r="W60" s="318"/>
    </row>
    <row r="61" spans="1:23" ht="12.75" customHeight="1" x14ac:dyDescent="0.3">
      <c r="A61" s="318"/>
      <c r="B61" s="318"/>
      <c r="C61" s="318"/>
      <c r="D61" s="318"/>
      <c r="E61" s="441"/>
      <c r="F61" s="440"/>
      <c r="G61" s="318"/>
      <c r="H61" s="318"/>
      <c r="I61" s="442"/>
      <c r="J61" s="442"/>
      <c r="K61" s="443"/>
      <c r="L61" s="443"/>
      <c r="M61" s="440"/>
      <c r="N61" s="440"/>
      <c r="O61" s="318"/>
      <c r="P61" s="318"/>
      <c r="Q61" s="318"/>
      <c r="R61" s="318"/>
      <c r="S61" s="318"/>
      <c r="T61" s="318"/>
      <c r="U61" s="318"/>
      <c r="V61" s="318"/>
      <c r="W61" s="318"/>
    </row>
    <row r="62" spans="1:23" ht="12.75" customHeight="1" x14ac:dyDescent="0.3">
      <c r="A62" s="318"/>
      <c r="B62" s="318"/>
      <c r="C62" s="318"/>
      <c r="D62" s="318"/>
      <c r="E62" s="441"/>
      <c r="F62" s="440"/>
      <c r="G62" s="318"/>
      <c r="H62" s="318"/>
      <c r="I62" s="442"/>
      <c r="J62" s="442"/>
      <c r="K62" s="443"/>
      <c r="L62" s="443"/>
      <c r="M62" s="440"/>
      <c r="N62" s="440"/>
      <c r="O62" s="318"/>
      <c r="P62" s="318"/>
      <c r="Q62" s="318"/>
      <c r="R62" s="318"/>
      <c r="S62" s="318"/>
      <c r="T62" s="318"/>
      <c r="U62" s="318"/>
      <c r="V62" s="318"/>
      <c r="W62" s="318"/>
    </row>
    <row r="63" spans="1:23" ht="12.75" customHeight="1" x14ac:dyDescent="0.3">
      <c r="A63" s="318"/>
      <c r="B63" s="318"/>
      <c r="C63" s="318"/>
      <c r="D63" s="318"/>
      <c r="E63" s="441"/>
      <c r="F63" s="440"/>
      <c r="G63" s="318"/>
      <c r="H63" s="318"/>
      <c r="I63" s="442"/>
      <c r="J63" s="442"/>
      <c r="K63" s="443"/>
      <c r="L63" s="443"/>
      <c r="M63" s="440"/>
      <c r="N63" s="440"/>
      <c r="O63" s="318"/>
      <c r="P63" s="318"/>
      <c r="Q63" s="318"/>
      <c r="R63" s="318"/>
      <c r="S63" s="318"/>
      <c r="T63" s="318"/>
      <c r="U63" s="318"/>
      <c r="V63" s="318"/>
      <c r="W63" s="318"/>
    </row>
    <row r="64" spans="1:23" ht="12.75" customHeight="1" x14ac:dyDescent="0.3">
      <c r="A64" s="318"/>
      <c r="B64" s="318"/>
      <c r="C64" s="318"/>
      <c r="D64" s="318"/>
      <c r="E64" s="441"/>
      <c r="F64" s="440"/>
      <c r="G64" s="318"/>
      <c r="H64" s="318"/>
      <c r="I64" s="442"/>
      <c r="J64" s="442"/>
      <c r="K64" s="443"/>
      <c r="L64" s="443"/>
      <c r="M64" s="440"/>
      <c r="N64" s="440"/>
      <c r="O64" s="318"/>
      <c r="P64" s="318"/>
      <c r="Q64" s="318"/>
      <c r="R64" s="318"/>
      <c r="S64" s="318"/>
      <c r="T64" s="318"/>
      <c r="U64" s="318"/>
      <c r="V64" s="318"/>
      <c r="W64" s="318"/>
    </row>
    <row r="65" spans="1:23" ht="12.75" customHeight="1" x14ac:dyDescent="0.3">
      <c r="A65" s="318"/>
      <c r="B65" s="318"/>
      <c r="C65" s="318"/>
      <c r="D65" s="318"/>
      <c r="E65" s="441"/>
      <c r="F65" s="440"/>
      <c r="G65" s="318"/>
      <c r="H65" s="318"/>
      <c r="I65" s="442"/>
      <c r="J65" s="442"/>
      <c r="K65" s="443"/>
      <c r="L65" s="443"/>
      <c r="M65" s="440"/>
      <c r="N65" s="440"/>
      <c r="O65" s="318"/>
      <c r="P65" s="318"/>
      <c r="Q65" s="318"/>
      <c r="R65" s="318"/>
      <c r="S65" s="318"/>
      <c r="T65" s="318"/>
      <c r="U65" s="318"/>
      <c r="V65" s="318"/>
      <c r="W65" s="318"/>
    </row>
    <row r="66" spans="1:23" ht="12.75" customHeight="1" x14ac:dyDescent="0.3">
      <c r="A66" s="318"/>
      <c r="B66" s="318"/>
      <c r="C66" s="318"/>
      <c r="D66" s="318"/>
      <c r="E66" s="441"/>
      <c r="F66" s="440"/>
      <c r="G66" s="318"/>
      <c r="H66" s="318"/>
      <c r="I66" s="442"/>
      <c r="J66" s="442"/>
      <c r="K66" s="443"/>
      <c r="L66" s="443"/>
      <c r="M66" s="440"/>
      <c r="N66" s="440"/>
      <c r="O66" s="318"/>
      <c r="P66" s="318"/>
      <c r="Q66" s="318"/>
      <c r="R66" s="318"/>
      <c r="S66" s="318"/>
      <c r="T66" s="318"/>
      <c r="U66" s="318"/>
      <c r="V66" s="318"/>
      <c r="W66" s="318"/>
    </row>
    <row r="67" spans="1:23" ht="12.75" customHeight="1" x14ac:dyDescent="0.3">
      <c r="A67" s="318"/>
      <c r="B67" s="318"/>
      <c r="C67" s="318"/>
      <c r="D67" s="318"/>
      <c r="E67" s="441"/>
      <c r="F67" s="440"/>
      <c r="G67" s="318"/>
      <c r="H67" s="318"/>
      <c r="I67" s="442"/>
      <c r="J67" s="442"/>
      <c r="K67" s="443"/>
      <c r="L67" s="443"/>
      <c r="M67" s="440"/>
      <c r="N67" s="440"/>
      <c r="O67" s="318"/>
      <c r="P67" s="318"/>
      <c r="Q67" s="318"/>
      <c r="R67" s="318"/>
      <c r="S67" s="318"/>
      <c r="T67" s="318"/>
      <c r="U67" s="318"/>
      <c r="V67" s="318"/>
      <c r="W67" s="318"/>
    </row>
    <row r="68" spans="1:23" ht="12.75" customHeight="1" x14ac:dyDescent="0.3">
      <c r="A68" s="318"/>
      <c r="B68" s="318"/>
      <c r="C68" s="318"/>
      <c r="D68" s="318"/>
      <c r="E68" s="441"/>
      <c r="F68" s="440"/>
      <c r="G68" s="318"/>
      <c r="H68" s="318"/>
      <c r="I68" s="442"/>
      <c r="J68" s="442"/>
      <c r="K68" s="443"/>
      <c r="L68" s="443"/>
      <c r="M68" s="440"/>
      <c r="N68" s="440"/>
      <c r="O68" s="318"/>
      <c r="P68" s="318"/>
      <c r="Q68" s="318"/>
      <c r="R68" s="318"/>
      <c r="S68" s="318"/>
      <c r="T68" s="318"/>
      <c r="U68" s="318"/>
      <c r="V68" s="318"/>
      <c r="W68" s="318"/>
    </row>
    <row r="69" spans="1:23" ht="12.75" customHeight="1" x14ac:dyDescent="0.3">
      <c r="A69" s="318"/>
      <c r="B69" s="318"/>
      <c r="C69" s="318"/>
      <c r="D69" s="318"/>
      <c r="E69" s="441"/>
      <c r="F69" s="440"/>
      <c r="G69" s="318"/>
      <c r="H69" s="318"/>
      <c r="I69" s="442"/>
      <c r="J69" s="442"/>
      <c r="K69" s="443"/>
      <c r="L69" s="443"/>
      <c r="M69" s="440"/>
      <c r="N69" s="440"/>
      <c r="O69" s="318"/>
      <c r="P69" s="318"/>
      <c r="Q69" s="318"/>
      <c r="R69" s="318"/>
      <c r="S69" s="318"/>
      <c r="T69" s="318"/>
      <c r="U69" s="318"/>
      <c r="V69" s="318"/>
      <c r="W69" s="318"/>
    </row>
    <row r="70" spans="1:23" ht="12.75" customHeight="1" x14ac:dyDescent="0.3">
      <c r="A70" s="318"/>
      <c r="B70" s="318"/>
      <c r="C70" s="318"/>
      <c r="D70" s="318"/>
      <c r="E70" s="441"/>
      <c r="F70" s="440"/>
      <c r="G70" s="318"/>
      <c r="H70" s="318"/>
      <c r="I70" s="442"/>
      <c r="J70" s="442"/>
      <c r="K70" s="443"/>
      <c r="L70" s="443"/>
      <c r="M70" s="440"/>
      <c r="N70" s="440"/>
      <c r="O70" s="318"/>
      <c r="P70" s="318"/>
      <c r="Q70" s="318"/>
      <c r="R70" s="318"/>
      <c r="S70" s="318"/>
      <c r="T70" s="318"/>
      <c r="U70" s="318"/>
      <c r="V70" s="318"/>
      <c r="W70" s="318"/>
    </row>
    <row r="71" spans="1:23" ht="12.75" customHeight="1" x14ac:dyDescent="0.3">
      <c r="A71" s="318"/>
      <c r="B71" s="318"/>
      <c r="C71" s="318"/>
      <c r="D71" s="318"/>
      <c r="E71" s="441"/>
      <c r="F71" s="440"/>
      <c r="G71" s="318"/>
      <c r="H71" s="318"/>
      <c r="I71" s="442"/>
      <c r="J71" s="442"/>
      <c r="K71" s="443"/>
      <c r="L71" s="443"/>
      <c r="M71" s="440"/>
      <c r="N71" s="440"/>
      <c r="O71" s="318"/>
      <c r="P71" s="318"/>
      <c r="Q71" s="318"/>
      <c r="R71" s="318"/>
      <c r="S71" s="318"/>
      <c r="T71" s="318"/>
      <c r="U71" s="318"/>
      <c r="V71" s="318"/>
      <c r="W71" s="318"/>
    </row>
    <row r="72" spans="1:23" ht="12.75" customHeight="1" x14ac:dyDescent="0.3">
      <c r="A72" s="318"/>
      <c r="B72" s="318"/>
      <c r="C72" s="318"/>
      <c r="D72" s="318"/>
      <c r="E72" s="441"/>
      <c r="F72" s="440"/>
      <c r="G72" s="318"/>
      <c r="H72" s="318"/>
      <c r="I72" s="442"/>
      <c r="J72" s="442"/>
      <c r="K72" s="443"/>
      <c r="L72" s="443"/>
      <c r="M72" s="440"/>
      <c r="N72" s="440"/>
      <c r="O72" s="318"/>
      <c r="P72" s="318"/>
      <c r="Q72" s="318"/>
      <c r="R72" s="318"/>
      <c r="S72" s="318"/>
      <c r="T72" s="318"/>
      <c r="U72" s="318"/>
      <c r="V72" s="318"/>
      <c r="W72" s="318"/>
    </row>
    <row r="73" spans="1:23" ht="12.75" customHeight="1" x14ac:dyDescent="0.3">
      <c r="A73" s="318"/>
      <c r="B73" s="318"/>
      <c r="C73" s="318"/>
      <c r="D73" s="318"/>
      <c r="E73" s="441"/>
      <c r="F73" s="440"/>
      <c r="G73" s="318"/>
      <c r="H73" s="318"/>
      <c r="I73" s="442"/>
      <c r="J73" s="442"/>
      <c r="K73" s="443"/>
      <c r="L73" s="443"/>
      <c r="M73" s="440"/>
      <c r="N73" s="440"/>
      <c r="O73" s="318"/>
      <c r="P73" s="318"/>
      <c r="Q73" s="318"/>
      <c r="R73" s="318"/>
      <c r="S73" s="318"/>
      <c r="T73" s="318"/>
      <c r="U73" s="318"/>
      <c r="V73" s="318"/>
      <c r="W73" s="318"/>
    </row>
    <row r="74" spans="1:23" ht="12.75" customHeight="1" x14ac:dyDescent="0.3">
      <c r="A74" s="318"/>
      <c r="B74" s="318"/>
      <c r="C74" s="318"/>
      <c r="D74" s="318"/>
      <c r="E74" s="441"/>
      <c r="F74" s="440"/>
      <c r="G74" s="318"/>
      <c r="H74" s="318"/>
      <c r="I74" s="442"/>
      <c r="J74" s="442"/>
      <c r="K74" s="443"/>
      <c r="L74" s="443"/>
      <c r="M74" s="440"/>
      <c r="N74" s="440"/>
      <c r="O74" s="318"/>
      <c r="P74" s="318"/>
      <c r="Q74" s="318"/>
      <c r="R74" s="318"/>
      <c r="S74" s="318"/>
      <c r="T74" s="318"/>
      <c r="U74" s="318"/>
      <c r="V74" s="318"/>
      <c r="W74" s="318"/>
    </row>
    <row r="75" spans="1:23" ht="12.75" customHeight="1" x14ac:dyDescent="0.3">
      <c r="A75" s="318"/>
      <c r="B75" s="318"/>
      <c r="C75" s="318"/>
      <c r="D75" s="318"/>
      <c r="E75" s="441"/>
      <c r="F75" s="440"/>
      <c r="G75" s="318"/>
      <c r="H75" s="318"/>
      <c r="I75" s="442"/>
      <c r="J75" s="442"/>
      <c r="K75" s="443"/>
      <c r="L75" s="443"/>
      <c r="M75" s="440"/>
      <c r="N75" s="440"/>
      <c r="O75" s="318"/>
      <c r="P75" s="318"/>
      <c r="Q75" s="318"/>
      <c r="R75" s="318"/>
      <c r="S75" s="318"/>
      <c r="T75" s="318"/>
      <c r="U75" s="318"/>
      <c r="V75" s="318"/>
      <c r="W75" s="318"/>
    </row>
    <row r="76" spans="1:23" ht="12.75" customHeight="1" x14ac:dyDescent="0.3">
      <c r="A76" s="318"/>
      <c r="B76" s="318"/>
      <c r="C76" s="318"/>
      <c r="D76" s="318"/>
      <c r="E76" s="441"/>
      <c r="F76" s="440"/>
      <c r="G76" s="318"/>
      <c r="H76" s="318"/>
      <c r="I76" s="442"/>
      <c r="J76" s="442"/>
      <c r="K76" s="443"/>
      <c r="L76" s="443"/>
      <c r="M76" s="440"/>
      <c r="N76" s="440"/>
      <c r="O76" s="318"/>
      <c r="P76" s="318"/>
      <c r="Q76" s="318"/>
      <c r="R76" s="318"/>
      <c r="S76" s="318"/>
      <c r="T76" s="318"/>
      <c r="U76" s="318"/>
      <c r="V76" s="318"/>
      <c r="W76" s="318"/>
    </row>
    <row r="77" spans="1:23" ht="12.75" customHeight="1" x14ac:dyDescent="0.3">
      <c r="A77" s="318"/>
      <c r="B77" s="318"/>
      <c r="C77" s="318"/>
      <c r="D77" s="318"/>
      <c r="E77" s="441"/>
      <c r="F77" s="440"/>
      <c r="G77" s="318"/>
      <c r="H77" s="318"/>
      <c r="I77" s="442"/>
      <c r="J77" s="442"/>
      <c r="K77" s="443"/>
      <c r="L77" s="443"/>
      <c r="M77" s="440"/>
      <c r="N77" s="440"/>
      <c r="O77" s="318"/>
      <c r="P77" s="318"/>
      <c r="Q77" s="318"/>
      <c r="R77" s="318"/>
      <c r="S77" s="318"/>
      <c r="T77" s="318"/>
      <c r="U77" s="318"/>
      <c r="V77" s="318"/>
      <c r="W77" s="318"/>
    </row>
    <row r="78" spans="1:23" ht="12.75" customHeight="1" x14ac:dyDescent="0.3">
      <c r="A78" s="318"/>
      <c r="B78" s="318"/>
      <c r="C78" s="318"/>
      <c r="D78" s="318"/>
      <c r="E78" s="441"/>
      <c r="F78" s="440"/>
      <c r="G78" s="318"/>
      <c r="H78" s="318"/>
      <c r="I78" s="442"/>
      <c r="J78" s="442"/>
      <c r="K78" s="443"/>
      <c r="L78" s="443"/>
      <c r="M78" s="440"/>
      <c r="N78" s="440"/>
      <c r="O78" s="318"/>
      <c r="P78" s="318"/>
      <c r="Q78" s="318"/>
      <c r="R78" s="318"/>
      <c r="S78" s="318"/>
      <c r="T78" s="318"/>
      <c r="U78" s="318"/>
      <c r="V78" s="318"/>
      <c r="W78" s="318"/>
    </row>
    <row r="79" spans="1:23" ht="12.75" customHeight="1" x14ac:dyDescent="0.3">
      <c r="A79" s="318"/>
      <c r="B79" s="318"/>
      <c r="C79" s="318"/>
      <c r="D79" s="318"/>
      <c r="E79" s="441"/>
      <c r="F79" s="440"/>
      <c r="G79" s="318"/>
      <c r="H79" s="318"/>
      <c r="I79" s="442"/>
      <c r="J79" s="442"/>
      <c r="K79" s="443"/>
      <c r="L79" s="443"/>
      <c r="M79" s="440"/>
      <c r="N79" s="440"/>
      <c r="O79" s="318"/>
      <c r="P79" s="318"/>
      <c r="Q79" s="318"/>
      <c r="R79" s="318"/>
      <c r="S79" s="318"/>
      <c r="T79" s="318"/>
      <c r="U79" s="318"/>
      <c r="V79" s="318"/>
      <c r="W79" s="318"/>
    </row>
    <row r="80" spans="1:23" ht="12.75" customHeight="1" x14ac:dyDescent="0.3">
      <c r="A80" s="318"/>
      <c r="B80" s="318"/>
      <c r="C80" s="318"/>
      <c r="D80" s="318"/>
      <c r="E80" s="441"/>
      <c r="F80" s="440"/>
      <c r="G80" s="318"/>
      <c r="H80" s="318"/>
      <c r="I80" s="442"/>
      <c r="J80" s="442"/>
      <c r="K80" s="443"/>
      <c r="L80" s="443"/>
      <c r="M80" s="440"/>
      <c r="N80" s="440"/>
      <c r="O80" s="318"/>
      <c r="P80" s="318"/>
      <c r="Q80" s="318"/>
      <c r="R80" s="318"/>
      <c r="S80" s="318"/>
      <c r="T80" s="318"/>
      <c r="U80" s="318"/>
      <c r="V80" s="318"/>
      <c r="W80" s="318"/>
    </row>
    <row r="81" spans="1:23" ht="12.75" customHeight="1" x14ac:dyDescent="0.3">
      <c r="A81" s="318"/>
      <c r="B81" s="318"/>
      <c r="C81" s="318"/>
      <c r="D81" s="318"/>
      <c r="E81" s="441"/>
      <c r="F81" s="440"/>
      <c r="G81" s="318"/>
      <c r="H81" s="318"/>
      <c r="I81" s="442"/>
      <c r="J81" s="442"/>
      <c r="K81" s="443"/>
      <c r="L81" s="443"/>
      <c r="M81" s="440"/>
      <c r="N81" s="440"/>
      <c r="O81" s="318"/>
      <c r="P81" s="318"/>
      <c r="Q81" s="318"/>
      <c r="R81" s="318"/>
      <c r="S81" s="318"/>
      <c r="T81" s="318"/>
      <c r="U81" s="318"/>
      <c r="V81" s="318"/>
      <c r="W81" s="318"/>
    </row>
    <row r="82" spans="1:23" ht="12.75" customHeight="1" x14ac:dyDescent="0.3">
      <c r="A82" s="318"/>
      <c r="B82" s="318"/>
      <c r="C82" s="318"/>
      <c r="D82" s="318"/>
      <c r="E82" s="441"/>
      <c r="F82" s="440"/>
      <c r="G82" s="318"/>
      <c r="H82" s="318"/>
      <c r="I82" s="442"/>
      <c r="J82" s="442"/>
      <c r="K82" s="443"/>
      <c r="L82" s="443"/>
      <c r="M82" s="440"/>
      <c r="N82" s="440"/>
      <c r="O82" s="318"/>
      <c r="P82" s="318"/>
      <c r="Q82" s="318"/>
      <c r="R82" s="318"/>
      <c r="S82" s="318"/>
      <c r="T82" s="318"/>
      <c r="U82" s="318"/>
      <c r="V82" s="318"/>
      <c r="W82" s="318"/>
    </row>
    <row r="83" spans="1:23" ht="12.75" customHeight="1" x14ac:dyDescent="0.3">
      <c r="A83" s="318"/>
      <c r="B83" s="318"/>
      <c r="C83" s="318"/>
      <c r="D83" s="318"/>
      <c r="E83" s="441"/>
      <c r="F83" s="440"/>
      <c r="G83" s="318"/>
      <c r="H83" s="318"/>
      <c r="I83" s="442"/>
      <c r="J83" s="442"/>
      <c r="K83" s="443"/>
      <c r="L83" s="443"/>
      <c r="M83" s="440"/>
      <c r="N83" s="440"/>
      <c r="O83" s="318"/>
      <c r="P83" s="318"/>
      <c r="Q83" s="318"/>
      <c r="R83" s="318"/>
      <c r="S83" s="318"/>
      <c r="T83" s="318"/>
      <c r="U83" s="318"/>
      <c r="V83" s="318"/>
      <c r="W83" s="318"/>
    </row>
    <row r="84" spans="1:23" ht="12.75" customHeight="1" x14ac:dyDescent="0.3">
      <c r="A84" s="318"/>
      <c r="B84" s="318"/>
      <c r="C84" s="318"/>
      <c r="D84" s="318"/>
      <c r="E84" s="441"/>
      <c r="F84" s="440"/>
      <c r="G84" s="318"/>
      <c r="H84" s="318"/>
      <c r="I84" s="442"/>
      <c r="J84" s="442"/>
      <c r="K84" s="443"/>
      <c r="L84" s="443"/>
      <c r="M84" s="440"/>
      <c r="N84" s="440"/>
      <c r="O84" s="318"/>
      <c r="P84" s="318"/>
      <c r="Q84" s="318"/>
      <c r="R84" s="318"/>
      <c r="S84" s="318"/>
      <c r="T84" s="318"/>
      <c r="U84" s="318"/>
      <c r="V84" s="318"/>
      <c r="W84" s="318"/>
    </row>
    <row r="85" spans="1:23" ht="12.75" customHeight="1" x14ac:dyDescent="0.3">
      <c r="A85" s="318"/>
      <c r="B85" s="318"/>
      <c r="C85" s="318"/>
      <c r="D85" s="318"/>
      <c r="E85" s="441"/>
      <c r="F85" s="440"/>
      <c r="G85" s="318"/>
      <c r="H85" s="318"/>
      <c r="I85" s="442"/>
      <c r="J85" s="442"/>
      <c r="K85" s="443"/>
      <c r="L85" s="443"/>
      <c r="M85" s="440"/>
      <c r="N85" s="440"/>
      <c r="O85" s="318"/>
      <c r="P85" s="318"/>
      <c r="Q85" s="318"/>
      <c r="R85" s="318"/>
      <c r="S85" s="318"/>
      <c r="T85" s="318"/>
      <c r="U85" s="318"/>
      <c r="V85" s="318"/>
      <c r="W85" s="318"/>
    </row>
    <row r="86" spans="1:23" ht="12.75" customHeight="1" x14ac:dyDescent="0.3">
      <c r="A86" s="318"/>
      <c r="B86" s="318"/>
      <c r="C86" s="318"/>
      <c r="D86" s="318"/>
      <c r="E86" s="441"/>
      <c r="F86" s="440"/>
      <c r="G86" s="318"/>
      <c r="H86" s="318"/>
      <c r="I86" s="442"/>
      <c r="J86" s="442"/>
      <c r="K86" s="443"/>
      <c r="L86" s="443"/>
      <c r="M86" s="440"/>
      <c r="N86" s="440"/>
      <c r="O86" s="318"/>
      <c r="P86" s="318"/>
      <c r="Q86" s="318"/>
      <c r="R86" s="318"/>
      <c r="S86" s="318"/>
      <c r="T86" s="318"/>
      <c r="U86" s="318"/>
      <c r="V86" s="318"/>
      <c r="W86" s="318"/>
    </row>
    <row r="87" spans="1:23" ht="12.75" customHeight="1" x14ac:dyDescent="0.3">
      <c r="A87" s="318"/>
      <c r="B87" s="318"/>
      <c r="C87" s="318"/>
      <c r="D87" s="318"/>
      <c r="E87" s="441"/>
      <c r="F87" s="440"/>
      <c r="G87" s="318"/>
      <c r="H87" s="318"/>
      <c r="I87" s="442"/>
      <c r="J87" s="442"/>
      <c r="K87" s="443"/>
      <c r="L87" s="443"/>
      <c r="M87" s="440"/>
      <c r="N87" s="440"/>
      <c r="O87" s="318"/>
      <c r="P87" s="318"/>
      <c r="Q87" s="318"/>
      <c r="R87" s="318"/>
      <c r="S87" s="318"/>
      <c r="T87" s="318"/>
      <c r="U87" s="318"/>
      <c r="V87" s="318"/>
      <c r="W87" s="318"/>
    </row>
    <row r="88" spans="1:23" ht="12.75" customHeight="1" x14ac:dyDescent="0.3">
      <c r="A88" s="318"/>
      <c r="B88" s="318"/>
      <c r="C88" s="318"/>
      <c r="D88" s="318"/>
      <c r="E88" s="441"/>
      <c r="F88" s="440"/>
      <c r="G88" s="318"/>
      <c r="H88" s="318"/>
      <c r="I88" s="442"/>
      <c r="J88" s="442"/>
      <c r="K88" s="443"/>
      <c r="L88" s="443"/>
      <c r="M88" s="440"/>
      <c r="N88" s="440"/>
      <c r="O88" s="318"/>
      <c r="P88" s="318"/>
      <c r="Q88" s="318"/>
      <c r="R88" s="318"/>
      <c r="S88" s="318"/>
      <c r="T88" s="318"/>
      <c r="U88" s="318"/>
      <c r="V88" s="318"/>
      <c r="W88" s="318"/>
    </row>
    <row r="89" spans="1:23" ht="12.75" customHeight="1" x14ac:dyDescent="0.3">
      <c r="A89" s="318"/>
      <c r="B89" s="318"/>
      <c r="C89" s="318"/>
      <c r="D89" s="318"/>
      <c r="E89" s="441"/>
      <c r="F89" s="440"/>
      <c r="G89" s="318"/>
      <c r="H89" s="318"/>
      <c r="I89" s="442"/>
      <c r="J89" s="442"/>
      <c r="K89" s="443"/>
      <c r="L89" s="443"/>
      <c r="M89" s="440"/>
      <c r="N89" s="440"/>
      <c r="O89" s="318"/>
      <c r="P89" s="318"/>
      <c r="Q89" s="318"/>
      <c r="R89" s="318"/>
      <c r="S89" s="318"/>
      <c r="T89" s="318"/>
      <c r="U89" s="318"/>
      <c r="V89" s="318"/>
      <c r="W89" s="318"/>
    </row>
    <row r="90" spans="1:23" ht="12.75" customHeight="1" x14ac:dyDescent="0.3">
      <c r="A90" s="318"/>
      <c r="B90" s="318"/>
      <c r="C90" s="318"/>
      <c r="D90" s="318"/>
      <c r="E90" s="441"/>
      <c r="F90" s="440"/>
      <c r="G90" s="318"/>
      <c r="H90" s="318"/>
      <c r="I90" s="442"/>
      <c r="J90" s="442"/>
      <c r="K90" s="443"/>
      <c r="L90" s="443"/>
      <c r="M90" s="440"/>
      <c r="N90" s="440"/>
      <c r="O90" s="318"/>
      <c r="P90" s="318"/>
      <c r="Q90" s="318"/>
      <c r="R90" s="318"/>
      <c r="S90" s="318"/>
      <c r="T90" s="318"/>
      <c r="U90" s="318"/>
      <c r="V90" s="318"/>
      <c r="W90" s="318"/>
    </row>
    <row r="91" spans="1:23" ht="12.75" customHeight="1" x14ac:dyDescent="0.3">
      <c r="A91" s="318"/>
      <c r="B91" s="318"/>
      <c r="C91" s="318"/>
      <c r="D91" s="318"/>
      <c r="E91" s="441"/>
      <c r="F91" s="440"/>
      <c r="G91" s="318"/>
      <c r="H91" s="318"/>
      <c r="I91" s="442"/>
      <c r="J91" s="442"/>
      <c r="K91" s="443"/>
      <c r="L91" s="443"/>
      <c r="M91" s="440"/>
      <c r="N91" s="440"/>
      <c r="O91" s="318"/>
      <c r="P91" s="318"/>
      <c r="Q91" s="318"/>
      <c r="R91" s="318"/>
      <c r="S91" s="318"/>
      <c r="T91" s="318"/>
      <c r="U91" s="318"/>
      <c r="V91" s="318"/>
      <c r="W91" s="318"/>
    </row>
    <row r="92" spans="1:23" ht="12.75" customHeight="1" x14ac:dyDescent="0.3">
      <c r="A92" s="318"/>
      <c r="B92" s="318"/>
      <c r="C92" s="318"/>
      <c r="D92" s="318"/>
      <c r="E92" s="441"/>
      <c r="F92" s="440"/>
      <c r="G92" s="318"/>
      <c r="H92" s="318"/>
      <c r="I92" s="442"/>
      <c r="J92" s="442"/>
      <c r="K92" s="443"/>
      <c r="L92" s="443"/>
      <c r="M92" s="440"/>
      <c r="N92" s="440"/>
      <c r="O92" s="318"/>
      <c r="P92" s="318"/>
      <c r="Q92" s="318"/>
      <c r="R92" s="318"/>
      <c r="S92" s="318"/>
      <c r="T92" s="318"/>
      <c r="U92" s="318"/>
      <c r="V92" s="318"/>
      <c r="W92" s="318"/>
    </row>
    <row r="93" spans="1:23" ht="12.75" customHeight="1" x14ac:dyDescent="0.3">
      <c r="A93" s="318"/>
      <c r="B93" s="318"/>
      <c r="C93" s="318"/>
      <c r="D93" s="318"/>
      <c r="E93" s="441"/>
      <c r="F93" s="440"/>
      <c r="G93" s="318"/>
      <c r="H93" s="318"/>
      <c r="I93" s="442"/>
      <c r="J93" s="442"/>
      <c r="K93" s="443"/>
      <c r="L93" s="443"/>
      <c r="M93" s="440"/>
      <c r="N93" s="440"/>
      <c r="O93" s="318"/>
      <c r="P93" s="318"/>
      <c r="Q93" s="318"/>
      <c r="R93" s="318"/>
      <c r="S93" s="318"/>
      <c r="T93" s="318"/>
      <c r="U93" s="318"/>
      <c r="V93" s="318"/>
      <c r="W93" s="318"/>
    </row>
    <row r="94" spans="1:23" ht="12.75" customHeight="1" x14ac:dyDescent="0.3">
      <c r="A94" s="318"/>
      <c r="B94" s="318"/>
      <c r="C94" s="318"/>
      <c r="D94" s="318"/>
      <c r="E94" s="441"/>
      <c r="F94" s="440"/>
      <c r="G94" s="318"/>
      <c r="H94" s="318"/>
      <c r="I94" s="442"/>
      <c r="J94" s="442"/>
      <c r="K94" s="443"/>
      <c r="L94" s="443"/>
      <c r="M94" s="440"/>
      <c r="N94" s="440"/>
      <c r="O94" s="318"/>
      <c r="P94" s="318"/>
      <c r="Q94" s="318"/>
      <c r="R94" s="318"/>
      <c r="S94" s="318"/>
      <c r="T94" s="318"/>
      <c r="U94" s="318"/>
      <c r="V94" s="318"/>
      <c r="W94" s="318"/>
    </row>
    <row r="95" spans="1:23" ht="12.75" customHeight="1" x14ac:dyDescent="0.3">
      <c r="A95" s="318"/>
      <c r="B95" s="318"/>
      <c r="C95" s="318"/>
      <c r="D95" s="318"/>
      <c r="E95" s="441"/>
      <c r="F95" s="440"/>
      <c r="G95" s="318"/>
      <c r="H95" s="318"/>
      <c r="I95" s="442"/>
      <c r="J95" s="442"/>
      <c r="K95" s="443"/>
      <c r="L95" s="443"/>
      <c r="M95" s="440"/>
      <c r="N95" s="440"/>
      <c r="O95" s="318"/>
      <c r="P95" s="318"/>
      <c r="Q95" s="318"/>
      <c r="R95" s="318"/>
      <c r="S95" s="318"/>
      <c r="T95" s="318"/>
      <c r="U95" s="318"/>
      <c r="V95" s="318"/>
      <c r="W95" s="318"/>
    </row>
    <row r="96" spans="1:23" ht="12.75" customHeight="1" x14ac:dyDescent="0.3">
      <c r="A96" s="318"/>
      <c r="B96" s="318"/>
      <c r="C96" s="318"/>
      <c r="D96" s="318"/>
      <c r="E96" s="441"/>
      <c r="F96" s="440"/>
      <c r="G96" s="318"/>
      <c r="H96" s="318"/>
      <c r="I96" s="442"/>
      <c r="J96" s="442"/>
      <c r="K96" s="443"/>
      <c r="L96" s="443"/>
      <c r="M96" s="440"/>
      <c r="N96" s="440"/>
      <c r="O96" s="318"/>
      <c r="P96" s="318"/>
      <c r="Q96" s="318"/>
      <c r="R96" s="318"/>
      <c r="S96" s="318"/>
      <c r="T96" s="318"/>
      <c r="U96" s="318"/>
      <c r="V96" s="318"/>
      <c r="W96" s="318"/>
    </row>
    <row r="97" spans="1:23" ht="12.75" customHeight="1" x14ac:dyDescent="0.3">
      <c r="A97" s="318"/>
      <c r="B97" s="318"/>
      <c r="C97" s="318"/>
      <c r="D97" s="318"/>
      <c r="E97" s="441"/>
      <c r="F97" s="440"/>
      <c r="G97" s="318"/>
      <c r="H97" s="318"/>
      <c r="I97" s="442"/>
      <c r="J97" s="442"/>
      <c r="K97" s="443"/>
      <c r="L97" s="443"/>
      <c r="M97" s="440"/>
      <c r="N97" s="440"/>
      <c r="O97" s="318"/>
      <c r="P97" s="318"/>
      <c r="Q97" s="318"/>
      <c r="R97" s="318"/>
      <c r="S97" s="318"/>
      <c r="T97" s="318"/>
      <c r="U97" s="318"/>
      <c r="V97" s="318"/>
      <c r="W97" s="318"/>
    </row>
    <row r="98" spans="1:23" ht="12.75" customHeight="1" x14ac:dyDescent="0.3">
      <c r="A98" s="318"/>
      <c r="B98" s="318"/>
      <c r="C98" s="318"/>
      <c r="D98" s="318"/>
      <c r="E98" s="441"/>
      <c r="F98" s="440"/>
      <c r="G98" s="318"/>
      <c r="H98" s="318"/>
      <c r="I98" s="442"/>
      <c r="J98" s="442"/>
      <c r="K98" s="443"/>
      <c r="L98" s="443"/>
      <c r="M98" s="440"/>
      <c r="N98" s="440"/>
      <c r="O98" s="318"/>
      <c r="P98" s="318"/>
      <c r="Q98" s="318"/>
      <c r="R98" s="318"/>
      <c r="S98" s="318"/>
      <c r="T98" s="318"/>
      <c r="U98" s="318"/>
      <c r="V98" s="318"/>
      <c r="W98" s="318"/>
    </row>
    <row r="99" spans="1:23" ht="12.75" customHeight="1" x14ac:dyDescent="0.3">
      <c r="A99" s="318"/>
      <c r="B99" s="318"/>
      <c r="C99" s="318"/>
      <c r="D99" s="318"/>
      <c r="E99" s="441"/>
      <c r="F99" s="440"/>
      <c r="G99" s="318"/>
      <c r="H99" s="318"/>
      <c r="I99" s="442"/>
      <c r="J99" s="442"/>
      <c r="K99" s="443"/>
      <c r="L99" s="443"/>
      <c r="M99" s="440"/>
      <c r="N99" s="440"/>
      <c r="O99" s="318"/>
      <c r="P99" s="318"/>
      <c r="Q99" s="318"/>
      <c r="R99" s="318"/>
      <c r="S99" s="318"/>
      <c r="T99" s="318"/>
      <c r="U99" s="318"/>
      <c r="V99" s="318"/>
      <c r="W99" s="318"/>
    </row>
    <row r="100" spans="1:23" ht="12.75" customHeight="1" x14ac:dyDescent="0.3">
      <c r="A100" s="318"/>
      <c r="B100" s="318"/>
      <c r="C100" s="318"/>
      <c r="D100" s="318"/>
      <c r="E100" s="441"/>
      <c r="F100" s="440"/>
      <c r="G100" s="318"/>
      <c r="H100" s="318"/>
      <c r="I100" s="442"/>
      <c r="J100" s="442"/>
      <c r="K100" s="443"/>
      <c r="L100" s="443"/>
      <c r="M100" s="440"/>
      <c r="N100" s="440"/>
      <c r="O100" s="318"/>
      <c r="P100" s="318"/>
      <c r="Q100" s="318"/>
      <c r="R100" s="318"/>
      <c r="S100" s="318"/>
      <c r="T100" s="318"/>
      <c r="U100" s="318"/>
      <c r="V100" s="318"/>
      <c r="W100" s="318"/>
    </row>
    <row r="101" spans="1:23" ht="12.75" customHeight="1" x14ac:dyDescent="0.3">
      <c r="A101" s="318"/>
      <c r="B101" s="318"/>
      <c r="C101" s="318"/>
      <c r="D101" s="318"/>
      <c r="E101" s="441"/>
      <c r="F101" s="440"/>
      <c r="G101" s="318"/>
      <c r="H101" s="318"/>
      <c r="I101" s="442"/>
      <c r="J101" s="442"/>
      <c r="K101" s="443"/>
      <c r="L101" s="443"/>
      <c r="M101" s="440"/>
      <c r="N101" s="440"/>
      <c r="O101" s="318"/>
      <c r="P101" s="318"/>
      <c r="Q101" s="318"/>
      <c r="R101" s="318"/>
      <c r="S101" s="318"/>
      <c r="T101" s="318"/>
      <c r="U101" s="318"/>
      <c r="V101" s="318"/>
      <c r="W101" s="318"/>
    </row>
    <row r="102" spans="1:23" ht="12.75" customHeight="1" x14ac:dyDescent="0.3">
      <c r="A102" s="318"/>
      <c r="B102" s="318"/>
      <c r="C102" s="318"/>
      <c r="D102" s="318"/>
      <c r="E102" s="441"/>
      <c r="F102" s="440"/>
      <c r="G102" s="318"/>
      <c r="H102" s="318"/>
      <c r="I102" s="442"/>
      <c r="J102" s="442"/>
      <c r="K102" s="443"/>
      <c r="L102" s="443"/>
      <c r="M102" s="440"/>
      <c r="N102" s="440"/>
      <c r="O102" s="318"/>
      <c r="P102" s="318"/>
      <c r="Q102" s="318"/>
      <c r="R102" s="318"/>
      <c r="S102" s="318"/>
      <c r="T102" s="318"/>
      <c r="U102" s="318"/>
      <c r="V102" s="318"/>
      <c r="W102" s="318"/>
    </row>
    <row r="103" spans="1:23" ht="12.75" customHeight="1" x14ac:dyDescent="0.3">
      <c r="A103" s="318"/>
      <c r="B103" s="318"/>
      <c r="C103" s="318"/>
      <c r="D103" s="318"/>
      <c r="E103" s="441"/>
      <c r="F103" s="440"/>
      <c r="G103" s="318"/>
      <c r="H103" s="318"/>
      <c r="I103" s="442"/>
      <c r="J103" s="442"/>
      <c r="K103" s="443"/>
      <c r="L103" s="443"/>
      <c r="M103" s="440"/>
      <c r="N103" s="440"/>
      <c r="O103" s="318"/>
      <c r="P103" s="318"/>
      <c r="Q103" s="318"/>
      <c r="R103" s="318"/>
      <c r="S103" s="318"/>
      <c r="T103" s="318"/>
      <c r="U103" s="318"/>
      <c r="V103" s="318"/>
      <c r="W103" s="318"/>
    </row>
    <row r="104" spans="1:23" ht="12.75" customHeight="1" x14ac:dyDescent="0.3">
      <c r="A104" s="318"/>
      <c r="B104" s="318"/>
      <c r="C104" s="318"/>
      <c r="D104" s="318"/>
      <c r="E104" s="441"/>
      <c r="F104" s="440"/>
      <c r="G104" s="318"/>
      <c r="H104" s="318"/>
      <c r="I104" s="442"/>
      <c r="J104" s="442"/>
      <c r="K104" s="443"/>
      <c r="L104" s="443"/>
      <c r="M104" s="440"/>
      <c r="N104" s="440"/>
      <c r="O104" s="318"/>
      <c r="P104" s="318"/>
      <c r="Q104" s="318"/>
      <c r="R104" s="318"/>
      <c r="S104" s="318"/>
      <c r="T104" s="318"/>
      <c r="U104" s="318"/>
      <c r="V104" s="318"/>
      <c r="W104" s="318"/>
    </row>
    <row r="105" spans="1:23" ht="12.75" customHeight="1" x14ac:dyDescent="0.3">
      <c r="A105" s="318"/>
      <c r="B105" s="318"/>
      <c r="C105" s="318"/>
      <c r="D105" s="318"/>
      <c r="E105" s="441"/>
      <c r="F105" s="440"/>
      <c r="G105" s="318"/>
      <c r="H105" s="318"/>
      <c r="I105" s="442"/>
      <c r="J105" s="442"/>
      <c r="K105" s="443"/>
      <c r="L105" s="443"/>
      <c r="M105" s="440"/>
      <c r="N105" s="440"/>
      <c r="O105" s="318"/>
      <c r="P105" s="318"/>
      <c r="Q105" s="318"/>
      <c r="R105" s="318"/>
      <c r="S105" s="318"/>
      <c r="T105" s="318"/>
      <c r="U105" s="318"/>
      <c r="V105" s="318"/>
      <c r="W105" s="318"/>
    </row>
    <row r="106" spans="1:23" ht="12.75" customHeight="1" x14ac:dyDescent="0.3">
      <c r="A106" s="318"/>
      <c r="B106" s="318"/>
      <c r="C106" s="318"/>
      <c r="D106" s="318"/>
      <c r="E106" s="441"/>
      <c r="F106" s="440"/>
      <c r="G106" s="318"/>
      <c r="H106" s="318"/>
      <c r="I106" s="442"/>
      <c r="J106" s="442"/>
      <c r="K106" s="443"/>
      <c r="L106" s="443"/>
      <c r="M106" s="440"/>
      <c r="N106" s="440"/>
      <c r="O106" s="318"/>
      <c r="P106" s="318"/>
      <c r="Q106" s="318"/>
      <c r="R106" s="318"/>
      <c r="S106" s="318"/>
      <c r="T106" s="318"/>
      <c r="U106" s="318"/>
      <c r="V106" s="318"/>
      <c r="W106" s="318"/>
    </row>
    <row r="107" spans="1:23" ht="12.75" customHeight="1" x14ac:dyDescent="0.3">
      <c r="A107" s="318"/>
      <c r="B107" s="318"/>
      <c r="C107" s="318"/>
      <c r="D107" s="318"/>
      <c r="E107" s="441"/>
      <c r="F107" s="440"/>
      <c r="G107" s="318"/>
      <c r="H107" s="318"/>
      <c r="I107" s="442"/>
      <c r="J107" s="442"/>
      <c r="K107" s="443"/>
      <c r="L107" s="443"/>
      <c r="M107" s="440"/>
      <c r="N107" s="440"/>
      <c r="O107" s="318"/>
      <c r="P107" s="318"/>
      <c r="Q107" s="318"/>
      <c r="R107" s="318"/>
      <c r="S107" s="318"/>
      <c r="T107" s="318"/>
      <c r="U107" s="318"/>
      <c r="V107" s="318"/>
      <c r="W107" s="318"/>
    </row>
    <row r="108" spans="1:23" ht="12.75" customHeight="1" x14ac:dyDescent="0.3">
      <c r="A108" s="318"/>
      <c r="B108" s="318"/>
      <c r="C108" s="318"/>
      <c r="D108" s="318"/>
      <c r="E108" s="441"/>
      <c r="F108" s="440"/>
      <c r="G108" s="318"/>
      <c r="H108" s="318"/>
      <c r="I108" s="442"/>
      <c r="J108" s="442"/>
      <c r="K108" s="443"/>
      <c r="L108" s="443"/>
      <c r="M108" s="440"/>
      <c r="N108" s="440"/>
      <c r="O108" s="318"/>
      <c r="P108" s="318"/>
      <c r="Q108" s="318"/>
      <c r="R108" s="318"/>
      <c r="S108" s="318"/>
      <c r="T108" s="318"/>
      <c r="U108" s="318"/>
      <c r="V108" s="318"/>
      <c r="W108" s="318"/>
    </row>
    <row r="109" spans="1:23" ht="12.75" customHeight="1" x14ac:dyDescent="0.3">
      <c r="A109" s="318"/>
      <c r="B109" s="318"/>
      <c r="C109" s="318"/>
      <c r="D109" s="318"/>
      <c r="E109" s="441"/>
      <c r="F109" s="440"/>
      <c r="G109" s="318"/>
      <c r="H109" s="318"/>
      <c r="I109" s="442"/>
      <c r="J109" s="442"/>
      <c r="K109" s="443"/>
      <c r="L109" s="443"/>
      <c r="M109" s="440"/>
      <c r="N109" s="440"/>
      <c r="O109" s="318"/>
      <c r="P109" s="318"/>
      <c r="Q109" s="318"/>
      <c r="R109" s="318"/>
      <c r="S109" s="318"/>
      <c r="T109" s="318"/>
      <c r="U109" s="318"/>
      <c r="V109" s="318"/>
      <c r="W109" s="318"/>
    </row>
    <row r="110" spans="1:23" ht="12.75" customHeight="1" x14ac:dyDescent="0.3">
      <c r="A110" s="318"/>
      <c r="B110" s="318"/>
      <c r="C110" s="318"/>
      <c r="D110" s="318"/>
      <c r="E110" s="441"/>
      <c r="F110" s="440"/>
      <c r="G110" s="318"/>
      <c r="H110" s="318"/>
      <c r="I110" s="442"/>
      <c r="J110" s="442"/>
      <c r="K110" s="443"/>
      <c r="L110" s="443"/>
      <c r="M110" s="440"/>
      <c r="N110" s="440"/>
      <c r="O110" s="318"/>
      <c r="P110" s="318"/>
      <c r="Q110" s="318"/>
      <c r="R110" s="318"/>
      <c r="S110" s="318"/>
      <c r="T110" s="318"/>
      <c r="U110" s="318"/>
      <c r="V110" s="318"/>
      <c r="W110" s="318"/>
    </row>
    <row r="111" spans="1:23" ht="12.75" customHeight="1" x14ac:dyDescent="0.3">
      <c r="A111" s="318"/>
      <c r="B111" s="318"/>
      <c r="C111" s="318"/>
      <c r="D111" s="318"/>
      <c r="E111" s="441"/>
      <c r="F111" s="440"/>
      <c r="G111" s="318"/>
      <c r="H111" s="318"/>
      <c r="I111" s="442"/>
      <c r="J111" s="442"/>
      <c r="K111" s="443"/>
      <c r="L111" s="443"/>
      <c r="M111" s="440"/>
      <c r="N111" s="440"/>
      <c r="O111" s="318"/>
      <c r="P111" s="318"/>
      <c r="Q111" s="318"/>
      <c r="R111" s="318"/>
      <c r="S111" s="318"/>
      <c r="T111" s="318"/>
      <c r="U111" s="318"/>
      <c r="V111" s="318"/>
      <c r="W111" s="318"/>
    </row>
    <row r="112" spans="1:23" ht="12.75" customHeight="1" x14ac:dyDescent="0.3">
      <c r="A112" s="318"/>
      <c r="B112" s="318"/>
      <c r="C112" s="318"/>
      <c r="D112" s="318"/>
      <c r="E112" s="441"/>
      <c r="F112" s="440"/>
      <c r="G112" s="318"/>
      <c r="H112" s="318"/>
      <c r="I112" s="442"/>
      <c r="J112" s="442"/>
      <c r="K112" s="443"/>
      <c r="L112" s="443"/>
      <c r="M112" s="440"/>
      <c r="N112" s="440"/>
      <c r="O112" s="318"/>
      <c r="P112" s="318"/>
      <c r="Q112" s="318"/>
      <c r="R112" s="318"/>
      <c r="S112" s="318"/>
      <c r="T112" s="318"/>
      <c r="U112" s="318"/>
      <c r="V112" s="318"/>
      <c r="W112" s="318"/>
    </row>
    <row r="113" spans="1:23" ht="12.75" customHeight="1" x14ac:dyDescent="0.3">
      <c r="A113" s="318"/>
      <c r="B113" s="318"/>
      <c r="C113" s="318"/>
      <c r="D113" s="318"/>
      <c r="E113" s="441"/>
      <c r="F113" s="440"/>
      <c r="G113" s="318"/>
      <c r="H113" s="318"/>
      <c r="I113" s="442"/>
      <c r="J113" s="442"/>
      <c r="K113" s="443"/>
      <c r="L113" s="443"/>
      <c r="M113" s="440"/>
      <c r="N113" s="440"/>
      <c r="O113" s="318"/>
      <c r="P113" s="318"/>
      <c r="Q113" s="318"/>
      <c r="R113" s="318"/>
      <c r="S113" s="318"/>
      <c r="T113" s="318"/>
      <c r="U113" s="318"/>
      <c r="V113" s="318"/>
      <c r="W113" s="318"/>
    </row>
    <row r="114" spans="1:23" ht="12.75" customHeight="1" x14ac:dyDescent="0.3">
      <c r="A114" s="318"/>
      <c r="B114" s="318"/>
      <c r="C114" s="318"/>
      <c r="D114" s="318"/>
      <c r="E114" s="441"/>
      <c r="F114" s="440"/>
      <c r="G114" s="318"/>
      <c r="H114" s="318"/>
      <c r="I114" s="442"/>
      <c r="J114" s="442"/>
      <c r="K114" s="443"/>
      <c r="L114" s="443"/>
      <c r="M114" s="440"/>
      <c r="N114" s="440"/>
      <c r="O114" s="318"/>
      <c r="P114" s="318"/>
      <c r="Q114" s="318"/>
      <c r="R114" s="318"/>
      <c r="S114" s="318"/>
      <c r="T114" s="318"/>
      <c r="U114" s="318"/>
      <c r="V114" s="318"/>
      <c r="W114" s="318"/>
    </row>
    <row r="115" spans="1:23" ht="12.75" customHeight="1" x14ac:dyDescent="0.3">
      <c r="A115" s="318"/>
      <c r="B115" s="318"/>
      <c r="C115" s="318"/>
      <c r="D115" s="318"/>
      <c r="E115" s="441"/>
      <c r="F115" s="440"/>
      <c r="G115" s="318"/>
      <c r="H115" s="318"/>
      <c r="I115" s="442"/>
      <c r="J115" s="442"/>
      <c r="K115" s="443"/>
      <c r="L115" s="443"/>
      <c r="M115" s="440"/>
      <c r="N115" s="440"/>
      <c r="O115" s="318"/>
      <c r="P115" s="318"/>
      <c r="Q115" s="318"/>
      <c r="R115" s="318"/>
      <c r="S115" s="318"/>
      <c r="T115" s="318"/>
      <c r="U115" s="318"/>
      <c r="V115" s="318"/>
      <c r="W115" s="318"/>
    </row>
    <row r="116" spans="1:23" ht="12.75" customHeight="1" x14ac:dyDescent="0.3">
      <c r="A116" s="318"/>
      <c r="B116" s="318"/>
      <c r="C116" s="318"/>
      <c r="D116" s="318"/>
      <c r="E116" s="441"/>
      <c r="F116" s="440"/>
      <c r="G116" s="318"/>
      <c r="H116" s="318"/>
      <c r="I116" s="442"/>
      <c r="J116" s="442"/>
      <c r="K116" s="443"/>
      <c r="L116" s="443"/>
      <c r="M116" s="440"/>
      <c r="N116" s="440"/>
      <c r="O116" s="318"/>
      <c r="P116" s="318"/>
      <c r="Q116" s="318"/>
      <c r="R116" s="318"/>
      <c r="S116" s="318"/>
      <c r="T116" s="318"/>
      <c r="U116" s="318"/>
      <c r="V116" s="318"/>
      <c r="W116" s="318"/>
    </row>
    <row r="117" spans="1:23" ht="12.75" customHeight="1" x14ac:dyDescent="0.3">
      <c r="A117" s="318"/>
      <c r="B117" s="318"/>
      <c r="C117" s="318"/>
      <c r="D117" s="318"/>
      <c r="E117" s="441"/>
      <c r="F117" s="440"/>
      <c r="G117" s="318"/>
      <c r="H117" s="318"/>
      <c r="I117" s="442"/>
      <c r="J117" s="442"/>
      <c r="K117" s="443"/>
      <c r="L117" s="443"/>
      <c r="M117" s="440"/>
      <c r="N117" s="440"/>
      <c r="O117" s="318"/>
      <c r="P117" s="318"/>
      <c r="Q117" s="318"/>
      <c r="R117" s="318"/>
      <c r="S117" s="318"/>
      <c r="T117" s="318"/>
      <c r="U117" s="318"/>
      <c r="V117" s="318"/>
      <c r="W117" s="318"/>
    </row>
    <row r="118" spans="1:23" ht="12.75" customHeight="1" x14ac:dyDescent="0.3">
      <c r="A118" s="318"/>
      <c r="B118" s="318"/>
      <c r="C118" s="318"/>
      <c r="D118" s="318"/>
      <c r="E118" s="441"/>
      <c r="F118" s="440"/>
      <c r="G118" s="318"/>
      <c r="H118" s="318"/>
      <c r="I118" s="442"/>
      <c r="J118" s="442"/>
      <c r="K118" s="443"/>
      <c r="L118" s="443"/>
      <c r="M118" s="440"/>
      <c r="N118" s="440"/>
      <c r="O118" s="318"/>
      <c r="P118" s="318"/>
      <c r="Q118" s="318"/>
      <c r="R118" s="318"/>
      <c r="S118" s="318"/>
      <c r="T118" s="318"/>
      <c r="U118" s="318"/>
      <c r="V118" s="318"/>
      <c r="W118" s="318"/>
    </row>
    <row r="119" spans="1:23" ht="12.75" customHeight="1" x14ac:dyDescent="0.3">
      <c r="A119" s="318"/>
      <c r="B119" s="318"/>
      <c r="C119" s="318"/>
      <c r="D119" s="318"/>
      <c r="E119" s="441"/>
      <c r="F119" s="440"/>
      <c r="G119" s="318"/>
      <c r="H119" s="318"/>
      <c r="I119" s="442"/>
      <c r="J119" s="442"/>
      <c r="K119" s="443"/>
      <c r="L119" s="443"/>
      <c r="M119" s="440"/>
      <c r="N119" s="440"/>
      <c r="O119" s="318"/>
      <c r="P119" s="318"/>
      <c r="Q119" s="318"/>
      <c r="R119" s="318"/>
      <c r="S119" s="318"/>
      <c r="T119" s="318"/>
      <c r="U119" s="318"/>
      <c r="V119" s="318"/>
      <c r="W119" s="318"/>
    </row>
    <row r="120" spans="1:23" ht="12.75" customHeight="1" x14ac:dyDescent="0.3">
      <c r="A120" s="318"/>
      <c r="B120" s="318"/>
      <c r="C120" s="318"/>
      <c r="D120" s="318"/>
      <c r="E120" s="441"/>
      <c r="F120" s="440"/>
      <c r="G120" s="318"/>
      <c r="H120" s="318"/>
      <c r="I120" s="442"/>
      <c r="J120" s="442"/>
      <c r="K120" s="443"/>
      <c r="L120" s="443"/>
      <c r="M120" s="440"/>
      <c r="N120" s="440"/>
      <c r="O120" s="318"/>
      <c r="P120" s="318"/>
      <c r="Q120" s="318"/>
      <c r="R120" s="318"/>
      <c r="S120" s="318"/>
      <c r="T120" s="318"/>
      <c r="U120" s="318"/>
      <c r="V120" s="318"/>
      <c r="W120" s="318"/>
    </row>
    <row r="121" spans="1:23" ht="12.75" customHeight="1" x14ac:dyDescent="0.3">
      <c r="A121" s="318"/>
      <c r="B121" s="318"/>
      <c r="C121" s="318"/>
      <c r="D121" s="318"/>
      <c r="E121" s="441"/>
      <c r="F121" s="440"/>
      <c r="G121" s="318"/>
      <c r="H121" s="318"/>
      <c r="I121" s="442"/>
      <c r="J121" s="442"/>
      <c r="K121" s="443"/>
      <c r="L121" s="443"/>
      <c r="M121" s="440"/>
      <c r="N121" s="440"/>
      <c r="O121" s="318"/>
      <c r="P121" s="318"/>
      <c r="Q121" s="318"/>
      <c r="R121" s="318"/>
      <c r="S121" s="318"/>
      <c r="T121" s="318"/>
      <c r="U121" s="318"/>
      <c r="V121" s="318"/>
      <c r="W121" s="318"/>
    </row>
    <row r="122" spans="1:23" ht="12.75" customHeight="1" x14ac:dyDescent="0.3">
      <c r="A122" s="318"/>
      <c r="B122" s="318"/>
      <c r="C122" s="318"/>
      <c r="D122" s="318"/>
      <c r="E122" s="441"/>
      <c r="F122" s="440"/>
      <c r="G122" s="318"/>
      <c r="H122" s="318"/>
      <c r="I122" s="442"/>
      <c r="J122" s="442"/>
      <c r="K122" s="443"/>
      <c r="L122" s="443"/>
      <c r="M122" s="440"/>
      <c r="N122" s="440"/>
      <c r="O122" s="318"/>
      <c r="P122" s="318"/>
      <c r="Q122" s="318"/>
      <c r="R122" s="318"/>
      <c r="S122" s="318"/>
      <c r="T122" s="318"/>
      <c r="U122" s="318"/>
      <c r="V122" s="318"/>
      <c r="W122" s="318"/>
    </row>
    <row r="123" spans="1:23" ht="12.75" customHeight="1" x14ac:dyDescent="0.3">
      <c r="A123" s="318"/>
      <c r="B123" s="318"/>
      <c r="C123" s="318"/>
      <c r="D123" s="318"/>
      <c r="E123" s="441"/>
      <c r="F123" s="440"/>
      <c r="G123" s="318"/>
      <c r="H123" s="318"/>
      <c r="I123" s="442"/>
      <c r="J123" s="442"/>
      <c r="K123" s="443"/>
      <c r="L123" s="443"/>
      <c r="M123" s="440"/>
      <c r="N123" s="440"/>
      <c r="O123" s="318"/>
      <c r="P123" s="318"/>
      <c r="Q123" s="318"/>
      <c r="R123" s="318"/>
      <c r="S123" s="318"/>
      <c r="T123" s="318"/>
      <c r="U123" s="318"/>
      <c r="V123" s="318"/>
      <c r="W123" s="318"/>
    </row>
    <row r="124" spans="1:23" ht="12.75" customHeight="1" x14ac:dyDescent="0.3">
      <c r="A124" s="318"/>
      <c r="B124" s="318"/>
      <c r="C124" s="318"/>
      <c r="D124" s="318"/>
      <c r="E124" s="441"/>
      <c r="F124" s="440"/>
      <c r="G124" s="318"/>
      <c r="H124" s="318"/>
      <c r="I124" s="442"/>
      <c r="J124" s="442"/>
      <c r="K124" s="443"/>
      <c r="L124" s="443"/>
      <c r="M124" s="440"/>
      <c r="N124" s="440"/>
      <c r="O124" s="318"/>
      <c r="P124" s="318"/>
      <c r="Q124" s="318"/>
      <c r="R124" s="318"/>
      <c r="S124" s="318"/>
      <c r="T124" s="318"/>
      <c r="U124" s="318"/>
      <c r="V124" s="318"/>
      <c r="W124" s="318"/>
    </row>
    <row r="125" spans="1:23" ht="12.75" customHeight="1" x14ac:dyDescent="0.3">
      <c r="A125" s="318"/>
      <c r="B125" s="318"/>
      <c r="C125" s="318"/>
      <c r="D125" s="318"/>
      <c r="E125" s="441"/>
      <c r="F125" s="440"/>
      <c r="G125" s="318"/>
      <c r="H125" s="318"/>
      <c r="I125" s="442"/>
      <c r="J125" s="442"/>
      <c r="K125" s="443"/>
      <c r="L125" s="443"/>
      <c r="M125" s="440"/>
      <c r="N125" s="440"/>
      <c r="O125" s="318"/>
      <c r="P125" s="318"/>
      <c r="Q125" s="318"/>
      <c r="R125" s="318"/>
      <c r="S125" s="318"/>
      <c r="T125" s="318"/>
      <c r="U125" s="318"/>
      <c r="V125" s="318"/>
      <c r="W125" s="318"/>
    </row>
    <row r="126" spans="1:23" ht="12.75" customHeight="1" x14ac:dyDescent="0.3">
      <c r="A126" s="318"/>
      <c r="B126" s="318"/>
      <c r="C126" s="318"/>
      <c r="D126" s="318"/>
      <c r="E126" s="441"/>
      <c r="F126" s="440"/>
      <c r="G126" s="318"/>
      <c r="H126" s="318"/>
      <c r="I126" s="442"/>
      <c r="J126" s="442"/>
      <c r="K126" s="443"/>
      <c r="L126" s="443"/>
      <c r="M126" s="440"/>
      <c r="N126" s="440"/>
      <c r="O126" s="318"/>
      <c r="P126" s="318"/>
      <c r="Q126" s="318"/>
      <c r="R126" s="318"/>
      <c r="S126" s="318"/>
      <c r="T126" s="318"/>
      <c r="U126" s="318"/>
      <c r="V126" s="318"/>
      <c r="W126" s="318"/>
    </row>
    <row r="127" spans="1:23" ht="12.75" customHeight="1" x14ac:dyDescent="0.3">
      <c r="A127" s="318"/>
      <c r="B127" s="318"/>
      <c r="C127" s="318"/>
      <c r="D127" s="318"/>
      <c r="E127" s="441"/>
      <c r="F127" s="440"/>
      <c r="G127" s="318"/>
      <c r="H127" s="318"/>
      <c r="I127" s="442"/>
      <c r="J127" s="442"/>
      <c r="K127" s="443"/>
      <c r="L127" s="443"/>
      <c r="M127" s="440"/>
      <c r="N127" s="440"/>
      <c r="O127" s="318"/>
      <c r="P127" s="318"/>
      <c r="Q127" s="318"/>
      <c r="R127" s="318"/>
      <c r="S127" s="318"/>
      <c r="T127" s="318"/>
      <c r="U127" s="318"/>
      <c r="V127" s="318"/>
      <c r="W127" s="318"/>
    </row>
    <row r="128" spans="1:23" ht="12.75" customHeight="1" x14ac:dyDescent="0.3">
      <c r="A128" s="318"/>
      <c r="B128" s="318"/>
      <c r="C128" s="318"/>
      <c r="D128" s="318"/>
      <c r="E128" s="441"/>
      <c r="F128" s="440"/>
      <c r="G128" s="318"/>
      <c r="H128" s="318"/>
      <c r="I128" s="442"/>
      <c r="J128" s="442"/>
      <c r="K128" s="443"/>
      <c r="L128" s="443"/>
      <c r="M128" s="440"/>
      <c r="N128" s="440"/>
      <c r="O128" s="318"/>
      <c r="P128" s="318"/>
      <c r="Q128" s="318"/>
      <c r="R128" s="318"/>
      <c r="S128" s="318"/>
      <c r="T128" s="318"/>
      <c r="U128" s="318"/>
      <c r="V128" s="318"/>
      <c r="W128" s="318"/>
    </row>
    <row r="129" spans="1:23" ht="12.75" customHeight="1" x14ac:dyDescent="0.3">
      <c r="A129" s="318"/>
      <c r="B129" s="318"/>
      <c r="C129" s="318"/>
      <c r="D129" s="318"/>
      <c r="E129" s="441"/>
      <c r="F129" s="440"/>
      <c r="G129" s="318"/>
      <c r="H129" s="318"/>
      <c r="I129" s="442"/>
      <c r="J129" s="442"/>
      <c r="K129" s="443"/>
      <c r="L129" s="443"/>
      <c r="M129" s="440"/>
      <c r="N129" s="440"/>
      <c r="O129" s="318"/>
      <c r="P129" s="318"/>
      <c r="Q129" s="318"/>
      <c r="R129" s="318"/>
      <c r="S129" s="318"/>
      <c r="T129" s="318"/>
      <c r="U129" s="318"/>
      <c r="V129" s="318"/>
      <c r="W129" s="318"/>
    </row>
    <row r="130" spans="1:23" ht="12.75" customHeight="1" x14ac:dyDescent="0.3">
      <c r="A130" s="318"/>
      <c r="B130" s="318"/>
      <c r="C130" s="318"/>
      <c r="D130" s="318"/>
      <c r="E130" s="441"/>
      <c r="F130" s="440"/>
      <c r="G130" s="318"/>
      <c r="H130" s="318"/>
      <c r="I130" s="442"/>
      <c r="J130" s="442"/>
      <c r="K130" s="443"/>
      <c r="L130" s="443"/>
      <c r="M130" s="440"/>
      <c r="N130" s="440"/>
      <c r="O130" s="318"/>
      <c r="P130" s="318"/>
      <c r="Q130" s="318"/>
      <c r="R130" s="318"/>
      <c r="S130" s="318"/>
      <c r="T130" s="318"/>
      <c r="U130" s="318"/>
      <c r="V130" s="318"/>
      <c r="W130" s="318"/>
    </row>
    <row r="131" spans="1:23" ht="12.75" customHeight="1" x14ac:dyDescent="0.3">
      <c r="A131" s="318"/>
      <c r="B131" s="318"/>
      <c r="C131" s="318"/>
      <c r="D131" s="318"/>
      <c r="E131" s="441"/>
      <c r="F131" s="440"/>
      <c r="G131" s="318"/>
      <c r="H131" s="318"/>
      <c r="I131" s="442"/>
      <c r="J131" s="442"/>
      <c r="K131" s="443"/>
      <c r="L131" s="443"/>
      <c r="M131" s="440"/>
      <c r="N131" s="440"/>
      <c r="O131" s="318"/>
      <c r="P131" s="318"/>
      <c r="Q131" s="318"/>
      <c r="R131" s="318"/>
      <c r="S131" s="318"/>
      <c r="T131" s="318"/>
      <c r="U131" s="318"/>
      <c r="V131" s="318"/>
      <c r="W131" s="318"/>
    </row>
    <row r="132" spans="1:23" ht="12.75" customHeight="1" x14ac:dyDescent="0.3">
      <c r="A132" s="318"/>
      <c r="B132" s="318"/>
      <c r="C132" s="318"/>
      <c r="D132" s="318"/>
      <c r="E132" s="441"/>
      <c r="F132" s="440"/>
      <c r="G132" s="318"/>
      <c r="H132" s="318"/>
      <c r="I132" s="442"/>
      <c r="J132" s="442"/>
      <c r="K132" s="443"/>
      <c r="L132" s="443"/>
      <c r="M132" s="440"/>
      <c r="N132" s="440"/>
      <c r="O132" s="318"/>
      <c r="P132" s="318"/>
      <c r="Q132" s="318"/>
      <c r="R132" s="318"/>
      <c r="S132" s="318"/>
      <c r="T132" s="318"/>
      <c r="U132" s="318"/>
      <c r="V132" s="318"/>
      <c r="W132" s="318"/>
    </row>
    <row r="133" spans="1:23" ht="12.75" customHeight="1" x14ac:dyDescent="0.3">
      <c r="A133" s="318"/>
      <c r="B133" s="318"/>
      <c r="C133" s="318"/>
      <c r="D133" s="318"/>
      <c r="E133" s="441"/>
      <c r="F133" s="440"/>
      <c r="G133" s="318"/>
      <c r="H133" s="318"/>
      <c r="I133" s="442"/>
      <c r="J133" s="442"/>
      <c r="K133" s="443"/>
      <c r="L133" s="443"/>
      <c r="M133" s="440"/>
      <c r="N133" s="440"/>
      <c r="O133" s="318"/>
      <c r="P133" s="318"/>
      <c r="Q133" s="318"/>
      <c r="R133" s="318"/>
      <c r="S133" s="318"/>
      <c r="T133" s="318"/>
      <c r="U133" s="318"/>
      <c r="V133" s="318"/>
      <c r="W133" s="318"/>
    </row>
    <row r="134" spans="1:23" ht="12.75" customHeight="1" x14ac:dyDescent="0.3">
      <c r="A134" s="318"/>
      <c r="B134" s="318"/>
      <c r="C134" s="318"/>
      <c r="D134" s="318"/>
      <c r="E134" s="441"/>
      <c r="F134" s="440"/>
      <c r="G134" s="318"/>
      <c r="H134" s="318"/>
      <c r="I134" s="442"/>
      <c r="J134" s="442"/>
      <c r="K134" s="443"/>
      <c r="L134" s="443"/>
      <c r="M134" s="440"/>
      <c r="N134" s="440"/>
      <c r="O134" s="318"/>
      <c r="P134" s="318"/>
      <c r="Q134" s="318"/>
      <c r="R134" s="318"/>
      <c r="S134" s="318"/>
      <c r="T134" s="318"/>
      <c r="U134" s="318"/>
      <c r="V134" s="318"/>
      <c r="W134" s="318"/>
    </row>
    <row r="135" spans="1:23" ht="12.75" customHeight="1" x14ac:dyDescent="0.3">
      <c r="A135" s="318"/>
      <c r="B135" s="318"/>
      <c r="C135" s="318"/>
      <c r="D135" s="318"/>
      <c r="E135" s="441"/>
      <c r="F135" s="440"/>
      <c r="G135" s="318"/>
      <c r="H135" s="318"/>
      <c r="I135" s="442"/>
      <c r="J135" s="442"/>
      <c r="K135" s="443"/>
      <c r="L135" s="443"/>
      <c r="M135" s="440"/>
      <c r="N135" s="440"/>
      <c r="O135" s="318"/>
      <c r="P135" s="318"/>
      <c r="Q135" s="318"/>
      <c r="R135" s="318"/>
      <c r="S135" s="318"/>
      <c r="T135" s="318"/>
      <c r="U135" s="318"/>
      <c r="V135" s="318"/>
      <c r="W135" s="318"/>
    </row>
    <row r="136" spans="1:23" ht="12.75" customHeight="1" x14ac:dyDescent="0.3">
      <c r="A136" s="318"/>
      <c r="B136" s="318"/>
      <c r="C136" s="318"/>
      <c r="D136" s="318"/>
      <c r="E136" s="441"/>
      <c r="F136" s="440"/>
      <c r="G136" s="318"/>
      <c r="H136" s="318"/>
      <c r="I136" s="442"/>
      <c r="J136" s="442"/>
      <c r="K136" s="443"/>
      <c r="L136" s="443"/>
      <c r="M136" s="440"/>
      <c r="N136" s="440"/>
      <c r="O136" s="318"/>
      <c r="P136" s="318"/>
      <c r="Q136" s="318"/>
      <c r="R136" s="318"/>
      <c r="S136" s="318"/>
      <c r="T136" s="318"/>
      <c r="U136" s="318"/>
      <c r="V136" s="318"/>
      <c r="W136" s="318"/>
    </row>
    <row r="137" spans="1:23" ht="12.75" customHeight="1" x14ac:dyDescent="0.3">
      <c r="A137" s="318"/>
      <c r="B137" s="318"/>
      <c r="C137" s="318"/>
      <c r="D137" s="318"/>
      <c r="E137" s="441"/>
      <c r="F137" s="440"/>
      <c r="G137" s="318"/>
      <c r="H137" s="318"/>
      <c r="I137" s="442"/>
      <c r="J137" s="442"/>
      <c r="K137" s="443"/>
      <c r="L137" s="443"/>
      <c r="M137" s="440"/>
      <c r="N137" s="440"/>
      <c r="O137" s="318"/>
      <c r="P137" s="318"/>
      <c r="Q137" s="318"/>
      <c r="R137" s="318"/>
      <c r="S137" s="318"/>
      <c r="T137" s="318"/>
      <c r="U137" s="318"/>
      <c r="V137" s="318"/>
      <c r="W137" s="318"/>
    </row>
    <row r="138" spans="1:23" ht="12.75" customHeight="1" x14ac:dyDescent="0.3">
      <c r="A138" s="318"/>
      <c r="B138" s="318"/>
      <c r="C138" s="318"/>
      <c r="D138" s="318"/>
      <c r="E138" s="441"/>
      <c r="F138" s="440"/>
      <c r="G138" s="318"/>
      <c r="H138" s="318"/>
      <c r="I138" s="442"/>
      <c r="J138" s="442"/>
      <c r="K138" s="443"/>
      <c r="L138" s="443"/>
      <c r="M138" s="440"/>
      <c r="N138" s="440"/>
      <c r="O138" s="318"/>
      <c r="P138" s="318"/>
      <c r="Q138" s="318"/>
      <c r="R138" s="318"/>
      <c r="S138" s="318"/>
      <c r="T138" s="318"/>
      <c r="U138" s="318"/>
      <c r="V138" s="318"/>
      <c r="W138" s="318"/>
    </row>
    <row r="139" spans="1:23" ht="12.75" customHeight="1" x14ac:dyDescent="0.3">
      <c r="A139" s="318"/>
      <c r="B139" s="318"/>
      <c r="C139" s="318"/>
      <c r="D139" s="318"/>
      <c r="E139" s="441"/>
      <c r="F139" s="440"/>
      <c r="G139" s="318"/>
      <c r="H139" s="318"/>
      <c r="I139" s="442"/>
      <c r="J139" s="442"/>
      <c r="K139" s="443"/>
      <c r="L139" s="443"/>
      <c r="M139" s="440"/>
      <c r="N139" s="440"/>
      <c r="O139" s="318"/>
      <c r="P139" s="318"/>
      <c r="Q139" s="318"/>
      <c r="R139" s="318"/>
      <c r="S139" s="318"/>
      <c r="T139" s="318"/>
      <c r="U139" s="318"/>
      <c r="V139" s="318"/>
      <c r="W139" s="318"/>
    </row>
    <row r="140" spans="1:23" ht="12.75" customHeight="1" x14ac:dyDescent="0.3">
      <c r="A140" s="318"/>
      <c r="B140" s="318"/>
      <c r="C140" s="318"/>
      <c r="D140" s="318"/>
      <c r="E140" s="441"/>
      <c r="F140" s="440"/>
      <c r="G140" s="318"/>
      <c r="H140" s="318"/>
      <c r="I140" s="442"/>
      <c r="J140" s="442"/>
      <c r="K140" s="443"/>
      <c r="L140" s="443"/>
      <c r="M140" s="440"/>
      <c r="N140" s="440"/>
      <c r="O140" s="318"/>
      <c r="P140" s="318"/>
      <c r="Q140" s="318"/>
      <c r="R140" s="318"/>
      <c r="S140" s="318"/>
      <c r="T140" s="318"/>
      <c r="U140" s="318"/>
      <c r="V140" s="318"/>
      <c r="W140" s="318"/>
    </row>
    <row r="141" spans="1:23" ht="12.75" customHeight="1" x14ac:dyDescent="0.3">
      <c r="A141" s="318"/>
      <c r="B141" s="318"/>
      <c r="C141" s="318"/>
      <c r="D141" s="318"/>
      <c r="E141" s="441"/>
      <c r="F141" s="440"/>
      <c r="G141" s="318"/>
      <c r="H141" s="318"/>
      <c r="I141" s="442"/>
      <c r="J141" s="442"/>
      <c r="K141" s="443"/>
      <c r="L141" s="443"/>
      <c r="M141" s="440"/>
      <c r="N141" s="440"/>
      <c r="O141" s="318"/>
      <c r="P141" s="318"/>
      <c r="Q141" s="318"/>
      <c r="R141" s="318"/>
      <c r="S141" s="318"/>
      <c r="T141" s="318"/>
      <c r="U141" s="318"/>
      <c r="V141" s="318"/>
      <c r="W141" s="318"/>
    </row>
    <row r="142" spans="1:23" ht="12.75" customHeight="1" x14ac:dyDescent="0.3">
      <c r="A142" s="318"/>
      <c r="B142" s="318"/>
      <c r="C142" s="318"/>
      <c r="D142" s="318"/>
      <c r="E142" s="441"/>
      <c r="F142" s="440"/>
      <c r="G142" s="318"/>
      <c r="H142" s="318"/>
      <c r="I142" s="442"/>
      <c r="J142" s="442"/>
      <c r="K142" s="443"/>
      <c r="L142" s="443"/>
      <c r="M142" s="440"/>
      <c r="N142" s="440"/>
      <c r="O142" s="318"/>
      <c r="P142" s="318"/>
      <c r="Q142" s="318"/>
      <c r="R142" s="318"/>
      <c r="S142" s="318"/>
      <c r="T142" s="318"/>
      <c r="U142" s="318"/>
      <c r="V142" s="318"/>
      <c r="W142" s="318"/>
    </row>
    <row r="143" spans="1:23" ht="12.75" customHeight="1" x14ac:dyDescent="0.3">
      <c r="A143" s="318"/>
      <c r="B143" s="318"/>
      <c r="C143" s="318"/>
      <c r="D143" s="318"/>
      <c r="E143" s="441"/>
      <c r="F143" s="440"/>
      <c r="G143" s="318"/>
      <c r="H143" s="318"/>
      <c r="I143" s="442"/>
      <c r="J143" s="442"/>
      <c r="K143" s="443"/>
      <c r="L143" s="443"/>
      <c r="M143" s="440"/>
      <c r="N143" s="440"/>
      <c r="O143" s="318"/>
      <c r="P143" s="318"/>
      <c r="Q143" s="318"/>
      <c r="R143" s="318"/>
      <c r="S143" s="318"/>
      <c r="T143" s="318"/>
      <c r="U143" s="318"/>
      <c r="V143" s="318"/>
      <c r="W143" s="318"/>
    </row>
    <row r="144" spans="1:23" ht="12.75" customHeight="1" x14ac:dyDescent="0.3">
      <c r="A144" s="318"/>
      <c r="B144" s="318"/>
      <c r="C144" s="318"/>
      <c r="D144" s="318"/>
      <c r="E144" s="441"/>
      <c r="F144" s="440"/>
      <c r="G144" s="318"/>
      <c r="H144" s="318"/>
      <c r="I144" s="442"/>
      <c r="J144" s="442"/>
      <c r="K144" s="443"/>
      <c r="L144" s="443"/>
      <c r="M144" s="440"/>
      <c r="N144" s="440"/>
      <c r="O144" s="318"/>
      <c r="P144" s="318"/>
      <c r="Q144" s="318"/>
      <c r="R144" s="318"/>
      <c r="S144" s="318"/>
      <c r="T144" s="318"/>
      <c r="U144" s="318"/>
      <c r="V144" s="318"/>
      <c r="W144" s="318"/>
    </row>
    <row r="145" spans="1:23" ht="12.75" customHeight="1" x14ac:dyDescent="0.3">
      <c r="A145" s="318"/>
      <c r="B145" s="318"/>
      <c r="C145" s="318"/>
      <c r="D145" s="318"/>
      <c r="E145" s="441"/>
      <c r="F145" s="440"/>
      <c r="G145" s="318"/>
      <c r="H145" s="318"/>
      <c r="I145" s="442"/>
      <c r="J145" s="442"/>
      <c r="K145" s="443"/>
      <c r="L145" s="443"/>
      <c r="M145" s="440"/>
      <c r="N145" s="440"/>
      <c r="O145" s="318"/>
      <c r="P145" s="318"/>
      <c r="Q145" s="318"/>
      <c r="R145" s="318"/>
      <c r="S145" s="318"/>
      <c r="T145" s="318"/>
      <c r="U145" s="318"/>
      <c r="V145" s="318"/>
      <c r="W145" s="318"/>
    </row>
    <row r="146" spans="1:23" ht="12.75" customHeight="1" x14ac:dyDescent="0.3">
      <c r="A146" s="318"/>
      <c r="B146" s="318"/>
      <c r="C146" s="318"/>
      <c r="D146" s="318"/>
      <c r="E146" s="441"/>
      <c r="F146" s="440"/>
      <c r="G146" s="318"/>
      <c r="H146" s="318"/>
      <c r="I146" s="442"/>
      <c r="J146" s="442"/>
      <c r="K146" s="443"/>
      <c r="L146" s="443"/>
      <c r="M146" s="440"/>
      <c r="N146" s="440"/>
      <c r="O146" s="318"/>
      <c r="P146" s="318"/>
      <c r="Q146" s="318"/>
      <c r="R146" s="318"/>
      <c r="S146" s="318"/>
      <c r="T146" s="318"/>
      <c r="U146" s="318"/>
      <c r="V146" s="318"/>
      <c r="W146" s="318"/>
    </row>
    <row r="147" spans="1:23" ht="12.75" customHeight="1" x14ac:dyDescent="0.3">
      <c r="A147" s="318"/>
      <c r="B147" s="318"/>
      <c r="C147" s="318"/>
      <c r="D147" s="318"/>
      <c r="E147" s="441"/>
      <c r="F147" s="440"/>
      <c r="G147" s="318"/>
      <c r="H147" s="318"/>
      <c r="I147" s="442"/>
      <c r="J147" s="442"/>
      <c r="K147" s="443"/>
      <c r="L147" s="443"/>
      <c r="M147" s="440"/>
      <c r="N147" s="440"/>
      <c r="O147" s="318"/>
      <c r="P147" s="318"/>
      <c r="Q147" s="318"/>
      <c r="R147" s="318"/>
      <c r="S147" s="318"/>
      <c r="T147" s="318"/>
      <c r="U147" s="318"/>
      <c r="V147" s="318"/>
      <c r="W147" s="318"/>
    </row>
    <row r="148" spans="1:23" ht="12.75" customHeight="1" x14ac:dyDescent="0.3">
      <c r="A148" s="318"/>
      <c r="B148" s="318"/>
      <c r="C148" s="318"/>
      <c r="D148" s="318"/>
      <c r="E148" s="441"/>
      <c r="F148" s="440"/>
      <c r="G148" s="318"/>
      <c r="H148" s="318"/>
      <c r="I148" s="442"/>
      <c r="J148" s="442"/>
      <c r="K148" s="443"/>
      <c r="L148" s="443"/>
      <c r="M148" s="440"/>
      <c r="N148" s="440"/>
      <c r="O148" s="318"/>
      <c r="P148" s="318"/>
      <c r="Q148" s="318"/>
      <c r="R148" s="318"/>
      <c r="S148" s="318"/>
      <c r="T148" s="318"/>
      <c r="U148" s="318"/>
      <c r="V148" s="318"/>
      <c r="W148" s="318"/>
    </row>
    <row r="149" spans="1:23" ht="12.75" customHeight="1" x14ac:dyDescent="0.3">
      <c r="A149" s="318"/>
      <c r="B149" s="318"/>
      <c r="C149" s="318"/>
      <c r="D149" s="318"/>
      <c r="E149" s="441"/>
      <c r="F149" s="440"/>
      <c r="G149" s="318"/>
      <c r="H149" s="318"/>
      <c r="I149" s="442"/>
      <c r="J149" s="442"/>
      <c r="K149" s="443"/>
      <c r="L149" s="443"/>
      <c r="M149" s="440"/>
      <c r="N149" s="440"/>
      <c r="O149" s="318"/>
      <c r="P149" s="318"/>
      <c r="Q149" s="318"/>
      <c r="R149" s="318"/>
      <c r="S149" s="318"/>
      <c r="T149" s="318"/>
      <c r="U149" s="318"/>
      <c r="V149" s="318"/>
      <c r="W149" s="318"/>
    </row>
    <row r="150" spans="1:23" ht="12.75" customHeight="1" x14ac:dyDescent="0.3">
      <c r="A150" s="318"/>
      <c r="B150" s="318"/>
      <c r="C150" s="318"/>
      <c r="D150" s="318"/>
      <c r="E150" s="441"/>
      <c r="F150" s="440"/>
      <c r="G150" s="318"/>
      <c r="H150" s="318"/>
      <c r="I150" s="442"/>
      <c r="J150" s="442"/>
      <c r="K150" s="443"/>
      <c r="L150" s="443"/>
      <c r="M150" s="440"/>
      <c r="N150" s="440"/>
      <c r="O150" s="318"/>
      <c r="P150" s="318"/>
      <c r="Q150" s="318"/>
      <c r="R150" s="318"/>
      <c r="S150" s="318"/>
      <c r="T150" s="318"/>
      <c r="U150" s="318"/>
      <c r="V150" s="318"/>
      <c r="W150" s="318"/>
    </row>
    <row r="151" spans="1:23" ht="12.75" customHeight="1" x14ac:dyDescent="0.3">
      <c r="A151" s="318"/>
      <c r="B151" s="318"/>
      <c r="C151" s="318"/>
      <c r="D151" s="318"/>
      <c r="E151" s="441"/>
      <c r="F151" s="440"/>
      <c r="G151" s="318"/>
      <c r="H151" s="318"/>
      <c r="I151" s="442"/>
      <c r="J151" s="442"/>
      <c r="K151" s="443"/>
      <c r="L151" s="443"/>
      <c r="M151" s="440"/>
      <c r="N151" s="440"/>
      <c r="O151" s="318"/>
      <c r="P151" s="318"/>
      <c r="Q151" s="318"/>
      <c r="R151" s="318"/>
      <c r="S151" s="318"/>
      <c r="T151" s="318"/>
      <c r="U151" s="318"/>
      <c r="V151" s="318"/>
      <c r="W151" s="318"/>
    </row>
    <row r="152" spans="1:23" ht="12.75" customHeight="1" x14ac:dyDescent="0.3">
      <c r="A152" s="318"/>
      <c r="B152" s="318"/>
      <c r="C152" s="318"/>
      <c r="D152" s="318"/>
      <c r="E152" s="441"/>
      <c r="F152" s="440"/>
      <c r="G152" s="318"/>
      <c r="H152" s="318"/>
      <c r="I152" s="442"/>
      <c r="J152" s="442"/>
      <c r="K152" s="443"/>
      <c r="L152" s="443"/>
      <c r="M152" s="440"/>
      <c r="N152" s="440"/>
      <c r="O152" s="318"/>
      <c r="P152" s="318"/>
      <c r="Q152" s="318"/>
      <c r="R152" s="318"/>
      <c r="S152" s="318"/>
      <c r="T152" s="318"/>
      <c r="U152" s="318"/>
      <c r="V152" s="318"/>
      <c r="W152" s="318"/>
    </row>
    <row r="153" spans="1:23" ht="12.75" customHeight="1" x14ac:dyDescent="0.3">
      <c r="A153" s="318"/>
      <c r="B153" s="318"/>
      <c r="C153" s="318"/>
      <c r="D153" s="318"/>
      <c r="E153" s="441"/>
      <c r="F153" s="440"/>
      <c r="G153" s="318"/>
      <c r="H153" s="318"/>
      <c r="I153" s="442"/>
      <c r="J153" s="442"/>
      <c r="K153" s="443"/>
      <c r="L153" s="443"/>
      <c r="M153" s="440"/>
      <c r="N153" s="440"/>
      <c r="O153" s="318"/>
      <c r="P153" s="318"/>
      <c r="Q153" s="318"/>
      <c r="R153" s="318"/>
      <c r="S153" s="318"/>
      <c r="T153" s="318"/>
      <c r="U153" s="318"/>
      <c r="V153" s="318"/>
      <c r="W153" s="318"/>
    </row>
    <row r="154" spans="1:23" ht="12.75" customHeight="1" x14ac:dyDescent="0.3">
      <c r="A154" s="318"/>
      <c r="B154" s="318"/>
      <c r="C154" s="318"/>
      <c r="D154" s="318"/>
      <c r="E154" s="441"/>
      <c r="F154" s="440"/>
      <c r="G154" s="318"/>
      <c r="H154" s="318"/>
      <c r="I154" s="442"/>
      <c r="J154" s="442"/>
      <c r="K154" s="443"/>
      <c r="L154" s="443"/>
      <c r="M154" s="440"/>
      <c r="N154" s="440"/>
      <c r="O154" s="318"/>
      <c r="P154" s="318"/>
      <c r="Q154" s="318"/>
      <c r="R154" s="318"/>
      <c r="S154" s="318"/>
      <c r="T154" s="318"/>
      <c r="U154" s="318"/>
      <c r="V154" s="318"/>
      <c r="W154" s="318"/>
    </row>
    <row r="155" spans="1:23" ht="12.75" customHeight="1" x14ac:dyDescent="0.3">
      <c r="A155" s="318"/>
      <c r="B155" s="318"/>
      <c r="C155" s="318"/>
      <c r="D155" s="318"/>
      <c r="E155" s="441"/>
      <c r="F155" s="440"/>
      <c r="G155" s="318"/>
      <c r="H155" s="318"/>
      <c r="I155" s="442"/>
      <c r="J155" s="442"/>
      <c r="K155" s="443"/>
      <c r="L155" s="443"/>
      <c r="M155" s="440"/>
      <c r="N155" s="440"/>
      <c r="O155" s="318"/>
      <c r="P155" s="318"/>
      <c r="Q155" s="318"/>
      <c r="R155" s="318"/>
      <c r="S155" s="318"/>
      <c r="T155" s="318"/>
      <c r="U155" s="318"/>
      <c r="V155" s="318"/>
      <c r="W155" s="318"/>
    </row>
    <row r="156" spans="1:23" ht="12.75" customHeight="1" x14ac:dyDescent="0.3">
      <c r="A156" s="318"/>
      <c r="B156" s="318"/>
      <c r="C156" s="318"/>
      <c r="D156" s="318"/>
      <c r="E156" s="441"/>
      <c r="F156" s="440"/>
      <c r="G156" s="318"/>
      <c r="H156" s="318"/>
      <c r="I156" s="442"/>
      <c r="J156" s="442"/>
      <c r="K156" s="443"/>
      <c r="L156" s="443"/>
      <c r="M156" s="440"/>
      <c r="N156" s="440"/>
      <c r="O156" s="318"/>
      <c r="P156" s="318"/>
      <c r="Q156" s="318"/>
      <c r="R156" s="318"/>
      <c r="S156" s="318"/>
      <c r="T156" s="318"/>
      <c r="U156" s="318"/>
      <c r="V156" s="318"/>
      <c r="W156" s="318"/>
    </row>
    <row r="157" spans="1:23" ht="12.75" customHeight="1" x14ac:dyDescent="0.3">
      <c r="A157" s="318"/>
      <c r="B157" s="318"/>
      <c r="C157" s="318"/>
      <c r="D157" s="318"/>
      <c r="E157" s="441"/>
      <c r="F157" s="440"/>
      <c r="G157" s="318"/>
      <c r="H157" s="318"/>
      <c r="I157" s="442"/>
      <c r="J157" s="442"/>
      <c r="K157" s="443"/>
      <c r="L157" s="443"/>
      <c r="M157" s="440"/>
      <c r="N157" s="440"/>
      <c r="O157" s="318"/>
      <c r="P157" s="318"/>
      <c r="Q157" s="318"/>
      <c r="R157" s="318"/>
      <c r="S157" s="318"/>
      <c r="T157" s="318"/>
      <c r="U157" s="318"/>
      <c r="V157" s="318"/>
      <c r="W157" s="318"/>
    </row>
    <row r="158" spans="1:23" ht="12.75" customHeight="1" x14ac:dyDescent="0.3">
      <c r="A158" s="318"/>
      <c r="B158" s="318"/>
      <c r="C158" s="318"/>
      <c r="D158" s="318"/>
      <c r="E158" s="441"/>
      <c r="F158" s="440"/>
      <c r="G158" s="318"/>
      <c r="H158" s="318"/>
      <c r="I158" s="442"/>
      <c r="J158" s="442"/>
      <c r="K158" s="443"/>
      <c r="L158" s="443"/>
      <c r="M158" s="440"/>
      <c r="N158" s="440"/>
      <c r="O158" s="318"/>
      <c r="P158" s="318"/>
      <c r="Q158" s="318"/>
      <c r="R158" s="318"/>
      <c r="S158" s="318"/>
      <c r="T158" s="318"/>
      <c r="U158" s="318"/>
      <c r="V158" s="318"/>
      <c r="W158" s="318"/>
    </row>
    <row r="159" spans="1:23" ht="12.75" customHeight="1" x14ac:dyDescent="0.3">
      <c r="A159" s="318"/>
      <c r="B159" s="318"/>
      <c r="C159" s="318"/>
      <c r="D159" s="318"/>
      <c r="E159" s="441"/>
      <c r="F159" s="440"/>
      <c r="G159" s="318"/>
      <c r="H159" s="318"/>
      <c r="I159" s="442"/>
      <c r="J159" s="442"/>
      <c r="K159" s="443"/>
      <c r="L159" s="443"/>
      <c r="M159" s="440"/>
      <c r="N159" s="440"/>
      <c r="O159" s="318"/>
      <c r="P159" s="318"/>
      <c r="Q159" s="318"/>
      <c r="R159" s="318"/>
      <c r="S159" s="318"/>
      <c r="T159" s="318"/>
      <c r="U159" s="318"/>
      <c r="V159" s="318"/>
      <c r="W159" s="318"/>
    </row>
    <row r="160" spans="1:23" ht="12.75" customHeight="1" x14ac:dyDescent="0.3">
      <c r="A160" s="318"/>
      <c r="B160" s="318"/>
      <c r="C160" s="318"/>
      <c r="D160" s="318"/>
      <c r="E160" s="441"/>
      <c r="F160" s="440"/>
      <c r="G160" s="318"/>
      <c r="H160" s="318"/>
      <c r="I160" s="442"/>
      <c r="J160" s="442"/>
      <c r="K160" s="443"/>
      <c r="L160" s="443"/>
      <c r="M160" s="440"/>
      <c r="N160" s="440"/>
      <c r="O160" s="318"/>
      <c r="P160" s="318"/>
      <c r="Q160" s="318"/>
      <c r="R160" s="318"/>
      <c r="S160" s="318"/>
      <c r="T160" s="318"/>
      <c r="U160" s="318"/>
      <c r="V160" s="318"/>
      <c r="W160" s="318"/>
    </row>
    <row r="161" spans="1:23" ht="12.75" customHeight="1" x14ac:dyDescent="0.3">
      <c r="A161" s="318"/>
      <c r="B161" s="318"/>
      <c r="C161" s="318"/>
      <c r="D161" s="318"/>
      <c r="E161" s="441"/>
      <c r="F161" s="440"/>
      <c r="G161" s="318"/>
      <c r="H161" s="318"/>
      <c r="I161" s="442"/>
      <c r="J161" s="442"/>
      <c r="K161" s="443"/>
      <c r="L161" s="443"/>
      <c r="M161" s="440"/>
      <c r="N161" s="440"/>
      <c r="O161" s="318"/>
      <c r="P161" s="318"/>
      <c r="Q161" s="318"/>
      <c r="R161" s="318"/>
      <c r="S161" s="318"/>
      <c r="T161" s="318"/>
      <c r="U161" s="318"/>
      <c r="V161" s="318"/>
      <c r="W161" s="318"/>
    </row>
    <row r="162" spans="1:23" ht="12.75" customHeight="1" x14ac:dyDescent="0.3">
      <c r="A162" s="318"/>
      <c r="B162" s="318"/>
      <c r="C162" s="318"/>
      <c r="D162" s="318"/>
      <c r="E162" s="441"/>
      <c r="F162" s="440"/>
      <c r="G162" s="318"/>
      <c r="H162" s="318"/>
      <c r="I162" s="442"/>
      <c r="J162" s="442"/>
      <c r="K162" s="443"/>
      <c r="L162" s="443"/>
      <c r="M162" s="440"/>
      <c r="N162" s="440"/>
      <c r="O162" s="318"/>
      <c r="P162" s="318"/>
      <c r="Q162" s="318"/>
      <c r="R162" s="318"/>
      <c r="S162" s="318"/>
      <c r="T162" s="318"/>
      <c r="U162" s="318"/>
      <c r="V162" s="318"/>
      <c r="W162" s="318"/>
    </row>
    <row r="163" spans="1:23" ht="12.75" customHeight="1" x14ac:dyDescent="0.3">
      <c r="A163" s="318"/>
      <c r="B163" s="318"/>
      <c r="C163" s="318"/>
      <c r="D163" s="318"/>
      <c r="E163" s="441"/>
      <c r="F163" s="440"/>
      <c r="G163" s="318"/>
      <c r="H163" s="318"/>
      <c r="I163" s="442"/>
      <c r="J163" s="442"/>
      <c r="K163" s="443"/>
      <c r="L163" s="443"/>
      <c r="M163" s="440"/>
      <c r="N163" s="440"/>
      <c r="O163" s="318"/>
      <c r="P163" s="318"/>
      <c r="Q163" s="318"/>
      <c r="R163" s="318"/>
      <c r="S163" s="318"/>
      <c r="T163" s="318"/>
      <c r="U163" s="318"/>
      <c r="V163" s="318"/>
      <c r="W163" s="318"/>
    </row>
    <row r="164" spans="1:23" ht="12.75" customHeight="1" x14ac:dyDescent="0.3">
      <c r="A164" s="318"/>
      <c r="B164" s="318"/>
      <c r="C164" s="318"/>
      <c r="D164" s="318"/>
      <c r="E164" s="441"/>
      <c r="F164" s="440"/>
      <c r="G164" s="318"/>
      <c r="H164" s="318"/>
      <c r="I164" s="442"/>
      <c r="J164" s="442"/>
      <c r="K164" s="443"/>
      <c r="L164" s="443"/>
      <c r="M164" s="440"/>
      <c r="N164" s="440"/>
      <c r="O164" s="318"/>
      <c r="P164" s="318"/>
      <c r="Q164" s="318"/>
      <c r="R164" s="318"/>
      <c r="S164" s="318"/>
      <c r="T164" s="318"/>
      <c r="U164" s="318"/>
      <c r="V164" s="318"/>
      <c r="W164" s="318"/>
    </row>
    <row r="165" spans="1:23" ht="12.75" customHeight="1" x14ac:dyDescent="0.3">
      <c r="A165" s="318"/>
      <c r="B165" s="318"/>
      <c r="C165" s="318"/>
      <c r="D165" s="318"/>
      <c r="E165" s="441"/>
      <c r="F165" s="440"/>
      <c r="G165" s="318"/>
      <c r="H165" s="318"/>
      <c r="I165" s="442"/>
      <c r="J165" s="442"/>
      <c r="K165" s="443"/>
      <c r="L165" s="443"/>
      <c r="M165" s="440"/>
      <c r="N165" s="440"/>
      <c r="O165" s="318"/>
      <c r="P165" s="318"/>
      <c r="Q165" s="318"/>
      <c r="R165" s="318"/>
      <c r="S165" s="318"/>
      <c r="T165" s="318"/>
      <c r="U165" s="318"/>
      <c r="V165" s="318"/>
      <c r="W165" s="318"/>
    </row>
    <row r="166" spans="1:23" ht="12.75" customHeight="1" x14ac:dyDescent="0.3">
      <c r="A166" s="318"/>
      <c r="B166" s="318"/>
      <c r="C166" s="318"/>
      <c r="D166" s="318"/>
      <c r="E166" s="441"/>
      <c r="F166" s="440"/>
      <c r="G166" s="318"/>
      <c r="H166" s="318"/>
      <c r="I166" s="442"/>
      <c r="J166" s="442"/>
      <c r="K166" s="443"/>
      <c r="L166" s="443"/>
      <c r="M166" s="440"/>
      <c r="N166" s="440"/>
      <c r="O166" s="318"/>
      <c r="P166" s="318"/>
      <c r="Q166" s="318"/>
      <c r="R166" s="318"/>
      <c r="S166" s="318"/>
      <c r="T166" s="318"/>
      <c r="U166" s="318"/>
      <c r="V166" s="318"/>
      <c r="W166" s="318"/>
    </row>
    <row r="167" spans="1:23" ht="12.75" customHeight="1" x14ac:dyDescent="0.3">
      <c r="A167" s="318"/>
      <c r="B167" s="318"/>
      <c r="C167" s="318"/>
      <c r="D167" s="318"/>
      <c r="E167" s="441"/>
      <c r="F167" s="440"/>
      <c r="G167" s="318"/>
      <c r="H167" s="318"/>
      <c r="I167" s="442"/>
      <c r="J167" s="442"/>
      <c r="K167" s="443"/>
      <c r="L167" s="443"/>
      <c r="M167" s="440"/>
      <c r="N167" s="440"/>
      <c r="O167" s="318"/>
      <c r="P167" s="318"/>
      <c r="Q167" s="318"/>
      <c r="R167" s="318"/>
      <c r="S167" s="318"/>
      <c r="T167" s="318"/>
      <c r="U167" s="318"/>
      <c r="V167" s="318"/>
      <c r="W167" s="318"/>
    </row>
    <row r="168" spans="1:23" ht="12.75" customHeight="1" x14ac:dyDescent="0.3">
      <c r="A168" s="318"/>
      <c r="B168" s="318"/>
      <c r="C168" s="318"/>
      <c r="D168" s="318"/>
      <c r="E168" s="441"/>
      <c r="F168" s="440"/>
      <c r="G168" s="318"/>
      <c r="H168" s="318"/>
      <c r="I168" s="442"/>
      <c r="J168" s="442"/>
      <c r="K168" s="443"/>
      <c r="L168" s="443"/>
      <c r="M168" s="440"/>
      <c r="N168" s="440"/>
      <c r="O168" s="318"/>
      <c r="P168" s="318"/>
      <c r="Q168" s="318"/>
      <c r="R168" s="318"/>
      <c r="S168" s="318"/>
      <c r="T168" s="318"/>
      <c r="U168" s="318"/>
      <c r="V168" s="318"/>
      <c r="W168" s="318"/>
    </row>
    <row r="169" spans="1:23" ht="12.75" customHeight="1" x14ac:dyDescent="0.3">
      <c r="A169" s="318"/>
      <c r="B169" s="318"/>
      <c r="C169" s="318"/>
      <c r="D169" s="318"/>
      <c r="E169" s="441"/>
      <c r="F169" s="440"/>
      <c r="G169" s="318"/>
      <c r="H169" s="318"/>
      <c r="I169" s="442"/>
      <c r="J169" s="442"/>
      <c r="K169" s="443"/>
      <c r="L169" s="443"/>
      <c r="M169" s="440"/>
      <c r="N169" s="440"/>
      <c r="O169" s="318"/>
      <c r="P169" s="318"/>
      <c r="Q169" s="318"/>
      <c r="R169" s="318"/>
      <c r="S169" s="318"/>
      <c r="T169" s="318"/>
      <c r="U169" s="318"/>
      <c r="V169" s="318"/>
      <c r="W169" s="318"/>
    </row>
    <row r="170" spans="1:23" ht="12.75" customHeight="1" x14ac:dyDescent="0.3">
      <c r="A170" s="318"/>
      <c r="B170" s="318"/>
      <c r="C170" s="318"/>
      <c r="D170" s="318"/>
      <c r="E170" s="441"/>
      <c r="F170" s="440"/>
      <c r="G170" s="318"/>
      <c r="H170" s="318"/>
      <c r="I170" s="442"/>
      <c r="J170" s="442"/>
      <c r="K170" s="443"/>
      <c r="L170" s="443"/>
      <c r="M170" s="440"/>
      <c r="N170" s="440"/>
      <c r="O170" s="318"/>
      <c r="P170" s="318"/>
      <c r="Q170" s="318"/>
      <c r="R170" s="318"/>
      <c r="S170" s="318"/>
      <c r="T170" s="318"/>
      <c r="U170" s="318"/>
      <c r="V170" s="318"/>
      <c r="W170" s="318"/>
    </row>
    <row r="171" spans="1:23" ht="12.75" customHeight="1" x14ac:dyDescent="0.3">
      <c r="A171" s="318"/>
      <c r="B171" s="318"/>
      <c r="C171" s="318"/>
      <c r="D171" s="318"/>
      <c r="E171" s="441"/>
      <c r="F171" s="440"/>
      <c r="G171" s="318"/>
      <c r="H171" s="318"/>
      <c r="I171" s="442"/>
      <c r="J171" s="442"/>
      <c r="K171" s="443"/>
      <c r="L171" s="443"/>
      <c r="M171" s="440"/>
      <c r="N171" s="440"/>
      <c r="O171" s="318"/>
      <c r="P171" s="318"/>
      <c r="Q171" s="318"/>
      <c r="R171" s="318"/>
      <c r="S171" s="318"/>
      <c r="T171" s="318"/>
      <c r="U171" s="318"/>
      <c r="V171" s="318"/>
      <c r="W171" s="318"/>
    </row>
    <row r="172" spans="1:23" ht="12.75" customHeight="1" x14ac:dyDescent="0.3">
      <c r="A172" s="318"/>
      <c r="B172" s="318"/>
      <c r="C172" s="318"/>
      <c r="D172" s="318"/>
      <c r="E172" s="441"/>
      <c r="F172" s="440"/>
      <c r="G172" s="318"/>
      <c r="H172" s="318"/>
      <c r="I172" s="442"/>
      <c r="J172" s="442"/>
      <c r="K172" s="443"/>
      <c r="L172" s="443"/>
      <c r="M172" s="440"/>
      <c r="N172" s="440"/>
      <c r="O172" s="318"/>
      <c r="P172" s="318"/>
      <c r="Q172" s="318"/>
      <c r="R172" s="318"/>
      <c r="S172" s="318"/>
      <c r="T172" s="318"/>
      <c r="U172" s="318"/>
      <c r="V172" s="318"/>
      <c r="W172" s="318"/>
    </row>
    <row r="173" spans="1:23" ht="12.75" customHeight="1" x14ac:dyDescent="0.3">
      <c r="A173" s="318"/>
      <c r="B173" s="318"/>
      <c r="C173" s="318"/>
      <c r="D173" s="318"/>
      <c r="E173" s="441"/>
      <c r="F173" s="440"/>
      <c r="G173" s="318"/>
      <c r="H173" s="318"/>
      <c r="I173" s="442"/>
      <c r="J173" s="442"/>
      <c r="K173" s="443"/>
      <c r="L173" s="443"/>
      <c r="M173" s="440"/>
      <c r="N173" s="440"/>
      <c r="O173" s="318"/>
      <c r="P173" s="318"/>
      <c r="Q173" s="318"/>
      <c r="R173" s="318"/>
      <c r="S173" s="318"/>
      <c r="T173" s="318"/>
      <c r="U173" s="318"/>
      <c r="V173" s="318"/>
      <c r="W173" s="318"/>
    </row>
    <row r="174" spans="1:23" ht="12.75" customHeight="1" x14ac:dyDescent="0.3">
      <c r="A174" s="318"/>
      <c r="B174" s="318"/>
      <c r="C174" s="318"/>
      <c r="D174" s="318"/>
      <c r="E174" s="441"/>
      <c r="F174" s="440"/>
      <c r="G174" s="318"/>
      <c r="H174" s="318"/>
      <c r="I174" s="442"/>
      <c r="J174" s="442"/>
      <c r="K174" s="443"/>
      <c r="L174" s="443"/>
      <c r="M174" s="440"/>
      <c r="N174" s="440"/>
      <c r="O174" s="318"/>
      <c r="P174" s="318"/>
      <c r="Q174" s="318"/>
      <c r="R174" s="318"/>
      <c r="S174" s="318"/>
      <c r="T174" s="318"/>
      <c r="U174" s="318"/>
      <c r="V174" s="318"/>
      <c r="W174" s="318"/>
    </row>
    <row r="175" spans="1:23" ht="12.75" customHeight="1" x14ac:dyDescent="0.3">
      <c r="A175" s="318"/>
      <c r="B175" s="318"/>
      <c r="C175" s="318"/>
      <c r="D175" s="318"/>
      <c r="E175" s="441"/>
      <c r="F175" s="440"/>
      <c r="G175" s="318"/>
      <c r="H175" s="318"/>
      <c r="I175" s="442"/>
      <c r="J175" s="442"/>
      <c r="K175" s="443"/>
      <c r="L175" s="443"/>
      <c r="M175" s="440"/>
      <c r="N175" s="440"/>
      <c r="O175" s="318"/>
      <c r="P175" s="318"/>
      <c r="Q175" s="318"/>
      <c r="R175" s="318"/>
      <c r="S175" s="318"/>
      <c r="T175" s="318"/>
      <c r="U175" s="318"/>
      <c r="V175" s="318"/>
      <c r="W175" s="318"/>
    </row>
    <row r="176" spans="1:23" ht="12.75" customHeight="1" x14ac:dyDescent="0.3">
      <c r="A176" s="318"/>
      <c r="B176" s="318"/>
      <c r="C176" s="318"/>
      <c r="D176" s="318"/>
      <c r="E176" s="441"/>
      <c r="F176" s="440"/>
      <c r="G176" s="318"/>
      <c r="H176" s="318"/>
      <c r="I176" s="442"/>
      <c r="J176" s="442"/>
      <c r="K176" s="443"/>
      <c r="L176" s="443"/>
      <c r="M176" s="440"/>
      <c r="N176" s="440"/>
      <c r="O176" s="318"/>
      <c r="P176" s="318"/>
      <c r="Q176" s="318"/>
      <c r="R176" s="318"/>
      <c r="S176" s="318"/>
      <c r="T176" s="318"/>
      <c r="U176" s="318"/>
      <c r="V176" s="318"/>
      <c r="W176" s="318"/>
    </row>
    <row r="177" spans="1:23" ht="12.75" customHeight="1" x14ac:dyDescent="0.3">
      <c r="A177" s="318"/>
      <c r="B177" s="318"/>
      <c r="C177" s="318"/>
      <c r="D177" s="318"/>
      <c r="E177" s="441"/>
      <c r="F177" s="440"/>
      <c r="G177" s="318"/>
      <c r="H177" s="318"/>
      <c r="I177" s="442"/>
      <c r="J177" s="442"/>
      <c r="K177" s="443"/>
      <c r="L177" s="443"/>
      <c r="M177" s="440"/>
      <c r="N177" s="440"/>
      <c r="O177" s="318"/>
      <c r="P177" s="318"/>
      <c r="Q177" s="318"/>
      <c r="R177" s="318"/>
      <c r="S177" s="318"/>
      <c r="T177" s="318"/>
      <c r="U177" s="318"/>
      <c r="V177" s="318"/>
      <c r="W177" s="318"/>
    </row>
    <row r="178" spans="1:23" ht="12.75" customHeight="1" x14ac:dyDescent="0.3">
      <c r="A178" s="318"/>
      <c r="B178" s="318"/>
      <c r="C178" s="318"/>
      <c r="D178" s="318"/>
      <c r="E178" s="441"/>
      <c r="F178" s="440"/>
      <c r="G178" s="318"/>
      <c r="H178" s="318"/>
      <c r="I178" s="442"/>
      <c r="J178" s="442"/>
      <c r="K178" s="443"/>
      <c r="L178" s="443"/>
      <c r="M178" s="440"/>
      <c r="N178" s="440"/>
      <c r="O178" s="318"/>
      <c r="P178" s="318"/>
      <c r="Q178" s="318"/>
      <c r="R178" s="318"/>
      <c r="S178" s="318"/>
      <c r="T178" s="318"/>
      <c r="U178" s="318"/>
      <c r="V178" s="318"/>
      <c r="W178" s="318"/>
    </row>
    <row r="179" spans="1:23" ht="12.75" customHeight="1" x14ac:dyDescent="0.3">
      <c r="A179" s="318"/>
      <c r="B179" s="318"/>
      <c r="C179" s="318"/>
      <c r="D179" s="318"/>
      <c r="E179" s="441"/>
      <c r="F179" s="440"/>
      <c r="G179" s="318"/>
      <c r="H179" s="318"/>
      <c r="I179" s="442"/>
      <c r="J179" s="442"/>
      <c r="K179" s="443"/>
      <c r="L179" s="443"/>
      <c r="M179" s="440"/>
      <c r="N179" s="440"/>
      <c r="O179" s="318"/>
      <c r="P179" s="318"/>
      <c r="Q179" s="318"/>
      <c r="R179" s="318"/>
      <c r="S179" s="318"/>
      <c r="T179" s="318"/>
      <c r="U179" s="318"/>
      <c r="V179" s="318"/>
      <c r="W179" s="318"/>
    </row>
    <row r="180" spans="1:23" ht="12.75" customHeight="1" x14ac:dyDescent="0.3">
      <c r="A180" s="318"/>
      <c r="B180" s="318"/>
      <c r="C180" s="318"/>
      <c r="D180" s="318"/>
      <c r="E180" s="441"/>
      <c r="F180" s="440"/>
      <c r="G180" s="318"/>
      <c r="H180" s="318"/>
      <c r="I180" s="442"/>
      <c r="J180" s="442"/>
      <c r="K180" s="443"/>
      <c r="L180" s="443"/>
      <c r="M180" s="440"/>
      <c r="N180" s="440"/>
      <c r="O180" s="318"/>
      <c r="P180" s="318"/>
      <c r="Q180" s="318"/>
      <c r="R180" s="318"/>
      <c r="S180" s="318"/>
      <c r="T180" s="318"/>
      <c r="U180" s="318"/>
      <c r="V180" s="318"/>
      <c r="W180" s="318"/>
    </row>
    <row r="181" spans="1:23" ht="12.75" customHeight="1" x14ac:dyDescent="0.3">
      <c r="A181" s="318"/>
      <c r="B181" s="318"/>
      <c r="C181" s="318"/>
      <c r="D181" s="318"/>
      <c r="E181" s="441"/>
      <c r="F181" s="440"/>
      <c r="G181" s="318"/>
      <c r="H181" s="318"/>
      <c r="I181" s="442"/>
      <c r="J181" s="442"/>
      <c r="K181" s="443"/>
      <c r="L181" s="443"/>
      <c r="M181" s="440"/>
      <c r="N181" s="440"/>
      <c r="O181" s="318"/>
      <c r="P181" s="318"/>
      <c r="Q181" s="318"/>
      <c r="R181" s="318"/>
      <c r="S181" s="318"/>
      <c r="T181" s="318"/>
      <c r="U181" s="318"/>
      <c r="V181" s="318"/>
      <c r="W181" s="318"/>
    </row>
    <row r="182" spans="1:23" ht="12.75" customHeight="1" x14ac:dyDescent="0.3">
      <c r="A182" s="318"/>
      <c r="B182" s="318"/>
      <c r="C182" s="318"/>
      <c r="D182" s="318"/>
      <c r="E182" s="441"/>
      <c r="F182" s="440"/>
      <c r="G182" s="318"/>
      <c r="H182" s="318"/>
      <c r="I182" s="442"/>
      <c r="J182" s="442"/>
      <c r="K182" s="443"/>
      <c r="L182" s="443"/>
      <c r="M182" s="440"/>
      <c r="N182" s="440"/>
      <c r="O182" s="318"/>
      <c r="P182" s="318"/>
      <c r="Q182" s="318"/>
      <c r="R182" s="318"/>
      <c r="S182" s="318"/>
      <c r="T182" s="318"/>
      <c r="U182" s="318"/>
      <c r="V182" s="318"/>
      <c r="W182" s="318"/>
    </row>
    <row r="183" spans="1:23" ht="12.75" customHeight="1" x14ac:dyDescent="0.3">
      <c r="A183" s="318"/>
      <c r="B183" s="318"/>
      <c r="C183" s="318"/>
      <c r="D183" s="318"/>
      <c r="E183" s="441"/>
      <c r="F183" s="440"/>
      <c r="G183" s="318"/>
      <c r="H183" s="318"/>
      <c r="I183" s="442"/>
      <c r="J183" s="442"/>
      <c r="K183" s="443"/>
      <c r="L183" s="443"/>
      <c r="M183" s="440"/>
      <c r="N183" s="440"/>
      <c r="O183" s="318"/>
      <c r="P183" s="318"/>
      <c r="Q183" s="318"/>
      <c r="R183" s="318"/>
      <c r="S183" s="318"/>
      <c r="T183" s="318"/>
      <c r="U183" s="318"/>
      <c r="V183" s="318"/>
      <c r="W183" s="318"/>
    </row>
    <row r="184" spans="1:23" ht="12.75" customHeight="1" x14ac:dyDescent="0.3">
      <c r="A184" s="318"/>
      <c r="B184" s="318"/>
      <c r="C184" s="318"/>
      <c r="D184" s="318"/>
      <c r="E184" s="441"/>
      <c r="F184" s="440"/>
      <c r="G184" s="318"/>
      <c r="H184" s="318"/>
      <c r="I184" s="442"/>
      <c r="J184" s="442"/>
      <c r="K184" s="443"/>
      <c r="L184" s="443"/>
      <c r="M184" s="440"/>
      <c r="N184" s="440"/>
      <c r="O184" s="318"/>
      <c r="P184" s="318"/>
      <c r="Q184" s="318"/>
      <c r="R184" s="318"/>
      <c r="S184" s="318"/>
      <c r="T184" s="318"/>
      <c r="U184" s="318"/>
      <c r="V184" s="318"/>
      <c r="W184" s="318"/>
    </row>
    <row r="185" spans="1:23" ht="12.75" customHeight="1" x14ac:dyDescent="0.3">
      <c r="A185" s="318"/>
      <c r="B185" s="318"/>
      <c r="C185" s="318"/>
      <c r="D185" s="318"/>
      <c r="E185" s="441"/>
      <c r="F185" s="440"/>
      <c r="G185" s="318"/>
      <c r="H185" s="318"/>
      <c r="I185" s="442"/>
      <c r="J185" s="442"/>
      <c r="K185" s="443"/>
      <c r="L185" s="443"/>
      <c r="M185" s="440"/>
      <c r="N185" s="440"/>
      <c r="O185" s="318"/>
      <c r="P185" s="318"/>
      <c r="Q185" s="318"/>
      <c r="R185" s="318"/>
      <c r="S185" s="318"/>
      <c r="T185" s="318"/>
      <c r="U185" s="318"/>
      <c r="V185" s="318"/>
      <c r="W185" s="318"/>
    </row>
    <row r="186" spans="1:23" ht="12.75" customHeight="1" x14ac:dyDescent="0.3">
      <c r="A186" s="318"/>
      <c r="B186" s="318"/>
      <c r="C186" s="318"/>
      <c r="D186" s="318"/>
      <c r="E186" s="441"/>
      <c r="F186" s="440"/>
      <c r="G186" s="318"/>
      <c r="H186" s="318"/>
      <c r="I186" s="442"/>
      <c r="J186" s="442"/>
      <c r="K186" s="443"/>
      <c r="L186" s="443"/>
      <c r="M186" s="440"/>
      <c r="N186" s="440"/>
      <c r="O186" s="318"/>
      <c r="P186" s="318"/>
      <c r="Q186" s="318"/>
      <c r="R186" s="318"/>
      <c r="S186" s="318"/>
      <c r="T186" s="318"/>
      <c r="U186" s="318"/>
      <c r="V186" s="318"/>
      <c r="W186" s="318"/>
    </row>
    <row r="187" spans="1:23" ht="12.75" customHeight="1" x14ac:dyDescent="0.3">
      <c r="A187" s="318"/>
      <c r="B187" s="318"/>
      <c r="C187" s="318"/>
      <c r="D187" s="318"/>
      <c r="E187" s="441"/>
      <c r="F187" s="440"/>
      <c r="G187" s="318"/>
      <c r="H187" s="318"/>
      <c r="I187" s="442"/>
      <c r="J187" s="442"/>
      <c r="K187" s="443"/>
      <c r="L187" s="443"/>
      <c r="M187" s="440"/>
      <c r="N187" s="440"/>
      <c r="O187" s="318"/>
      <c r="P187" s="318"/>
      <c r="Q187" s="318"/>
      <c r="R187" s="318"/>
      <c r="S187" s="318"/>
      <c r="T187" s="318"/>
      <c r="U187" s="318"/>
      <c r="V187" s="318"/>
      <c r="W187" s="318"/>
    </row>
    <row r="188" spans="1:23" ht="12.75" customHeight="1" x14ac:dyDescent="0.3">
      <c r="A188" s="318"/>
      <c r="B188" s="318"/>
      <c r="C188" s="318"/>
      <c r="D188" s="318"/>
      <c r="E188" s="441"/>
      <c r="F188" s="440"/>
      <c r="G188" s="318"/>
      <c r="H188" s="318"/>
      <c r="I188" s="442"/>
      <c r="J188" s="442"/>
      <c r="K188" s="443"/>
      <c r="L188" s="443"/>
      <c r="M188" s="440"/>
      <c r="N188" s="440"/>
      <c r="O188" s="318"/>
      <c r="P188" s="318"/>
      <c r="Q188" s="318"/>
      <c r="R188" s="318"/>
      <c r="S188" s="318"/>
      <c r="T188" s="318"/>
      <c r="U188" s="318"/>
      <c r="V188" s="318"/>
      <c r="W188" s="318"/>
    </row>
    <row r="189" spans="1:23" ht="12.75" customHeight="1" x14ac:dyDescent="0.3">
      <c r="A189" s="318"/>
      <c r="B189" s="318"/>
      <c r="C189" s="318"/>
      <c r="D189" s="318"/>
      <c r="E189" s="441"/>
      <c r="F189" s="440"/>
      <c r="G189" s="318"/>
      <c r="H189" s="318"/>
      <c r="I189" s="442"/>
      <c r="J189" s="442"/>
      <c r="K189" s="443"/>
      <c r="L189" s="443"/>
      <c r="M189" s="440"/>
      <c r="N189" s="440"/>
      <c r="O189" s="318"/>
      <c r="P189" s="318"/>
      <c r="Q189" s="318"/>
      <c r="R189" s="318"/>
      <c r="S189" s="318"/>
      <c r="T189" s="318"/>
      <c r="U189" s="318"/>
      <c r="V189" s="318"/>
      <c r="W189" s="318"/>
    </row>
    <row r="190" spans="1:23" ht="12.75" customHeight="1" x14ac:dyDescent="0.3">
      <c r="A190" s="318"/>
      <c r="B190" s="318"/>
      <c r="C190" s="318"/>
      <c r="D190" s="318"/>
      <c r="E190" s="441"/>
      <c r="F190" s="440"/>
      <c r="G190" s="318"/>
      <c r="H190" s="318"/>
      <c r="I190" s="442"/>
      <c r="J190" s="442"/>
      <c r="K190" s="443"/>
      <c r="L190" s="443"/>
      <c r="M190" s="440"/>
      <c r="N190" s="440"/>
      <c r="O190" s="318"/>
      <c r="P190" s="318"/>
      <c r="Q190" s="318"/>
      <c r="R190" s="318"/>
      <c r="S190" s="318"/>
      <c r="T190" s="318"/>
      <c r="U190" s="318"/>
      <c r="V190" s="318"/>
      <c r="W190" s="318"/>
    </row>
    <row r="191" spans="1:23" ht="12.75" customHeight="1" x14ac:dyDescent="0.3">
      <c r="A191" s="318"/>
      <c r="B191" s="318"/>
      <c r="C191" s="318"/>
      <c r="D191" s="318"/>
      <c r="E191" s="441"/>
      <c r="F191" s="440"/>
      <c r="G191" s="318"/>
      <c r="H191" s="318"/>
      <c r="I191" s="442"/>
      <c r="J191" s="442"/>
      <c r="K191" s="443"/>
      <c r="L191" s="443"/>
      <c r="M191" s="440"/>
      <c r="N191" s="440"/>
      <c r="O191" s="318"/>
      <c r="P191" s="318"/>
      <c r="Q191" s="318"/>
      <c r="R191" s="318"/>
      <c r="S191" s="318"/>
      <c r="T191" s="318"/>
      <c r="U191" s="318"/>
      <c r="V191" s="318"/>
      <c r="W191" s="318"/>
    </row>
    <row r="192" spans="1:23" ht="12.75" customHeight="1" x14ac:dyDescent="0.3">
      <c r="A192" s="318"/>
      <c r="B192" s="318"/>
      <c r="C192" s="318"/>
      <c r="D192" s="318"/>
      <c r="E192" s="441"/>
      <c r="F192" s="440"/>
      <c r="G192" s="318"/>
      <c r="H192" s="318"/>
      <c r="I192" s="442"/>
      <c r="J192" s="442"/>
      <c r="K192" s="443"/>
      <c r="L192" s="443"/>
      <c r="M192" s="440"/>
      <c r="N192" s="440"/>
      <c r="O192" s="318"/>
      <c r="P192" s="318"/>
      <c r="Q192" s="318"/>
      <c r="R192" s="318"/>
      <c r="S192" s="318"/>
      <c r="T192" s="318"/>
      <c r="U192" s="318"/>
      <c r="V192" s="318"/>
      <c r="W192" s="318"/>
    </row>
    <row r="193" spans="1:23" ht="12.75" customHeight="1" x14ac:dyDescent="0.3">
      <c r="A193" s="318"/>
      <c r="B193" s="318"/>
      <c r="C193" s="318"/>
      <c r="D193" s="318"/>
      <c r="E193" s="441"/>
      <c r="F193" s="440"/>
      <c r="G193" s="318"/>
      <c r="H193" s="318"/>
      <c r="I193" s="442"/>
      <c r="J193" s="442"/>
      <c r="K193" s="443"/>
      <c r="L193" s="443"/>
      <c r="M193" s="440"/>
      <c r="N193" s="440"/>
      <c r="O193" s="318"/>
      <c r="P193" s="318"/>
      <c r="Q193" s="318"/>
      <c r="R193" s="318"/>
      <c r="S193" s="318"/>
      <c r="T193" s="318"/>
      <c r="U193" s="318"/>
      <c r="V193" s="318"/>
      <c r="W193" s="318"/>
    </row>
    <row r="194" spans="1:23" ht="12.75" customHeight="1" x14ac:dyDescent="0.3">
      <c r="A194" s="318"/>
      <c r="B194" s="318"/>
      <c r="C194" s="318"/>
      <c r="D194" s="318"/>
      <c r="E194" s="441"/>
      <c r="F194" s="440"/>
      <c r="G194" s="318"/>
      <c r="H194" s="318"/>
      <c r="I194" s="442"/>
      <c r="J194" s="442"/>
      <c r="K194" s="443"/>
      <c r="L194" s="443"/>
      <c r="M194" s="440"/>
      <c r="N194" s="440"/>
      <c r="O194" s="318"/>
      <c r="P194" s="318"/>
      <c r="Q194" s="318"/>
      <c r="R194" s="318"/>
      <c r="S194" s="318"/>
      <c r="T194" s="318"/>
      <c r="U194" s="318"/>
      <c r="V194" s="318"/>
      <c r="W194" s="318"/>
    </row>
    <row r="195" spans="1:23" ht="12.75" customHeight="1" x14ac:dyDescent="0.3">
      <c r="A195" s="318"/>
      <c r="B195" s="318"/>
      <c r="C195" s="318"/>
      <c r="D195" s="318"/>
      <c r="E195" s="441"/>
      <c r="F195" s="440"/>
      <c r="G195" s="318"/>
      <c r="H195" s="318"/>
      <c r="I195" s="442"/>
      <c r="J195" s="442"/>
      <c r="K195" s="443"/>
      <c r="L195" s="443"/>
      <c r="M195" s="440"/>
      <c r="N195" s="440"/>
      <c r="O195" s="318"/>
      <c r="P195" s="318"/>
      <c r="Q195" s="318"/>
      <c r="R195" s="318"/>
      <c r="S195" s="318"/>
      <c r="T195" s="318"/>
      <c r="U195" s="318"/>
      <c r="V195" s="318"/>
      <c r="W195" s="318"/>
    </row>
    <row r="196" spans="1:23" ht="12.75" customHeight="1" x14ac:dyDescent="0.3">
      <c r="A196" s="318"/>
      <c r="B196" s="318"/>
      <c r="C196" s="318"/>
      <c r="D196" s="318"/>
      <c r="E196" s="441"/>
      <c r="F196" s="440"/>
      <c r="G196" s="318"/>
      <c r="H196" s="318"/>
      <c r="I196" s="442"/>
      <c r="J196" s="442"/>
      <c r="K196" s="443"/>
      <c r="L196" s="443"/>
      <c r="M196" s="440"/>
      <c r="N196" s="440"/>
      <c r="O196" s="318"/>
      <c r="P196" s="318"/>
      <c r="Q196" s="318"/>
      <c r="R196" s="318"/>
      <c r="S196" s="318"/>
      <c r="T196" s="318"/>
      <c r="U196" s="318"/>
      <c r="V196" s="318"/>
      <c r="W196" s="318"/>
    </row>
    <row r="197" spans="1:23" ht="12.75" customHeight="1" x14ac:dyDescent="0.3">
      <c r="A197" s="318"/>
      <c r="B197" s="318"/>
      <c r="C197" s="318"/>
      <c r="D197" s="318"/>
      <c r="E197" s="441"/>
      <c r="F197" s="440"/>
      <c r="G197" s="318"/>
      <c r="H197" s="318"/>
      <c r="I197" s="442"/>
      <c r="J197" s="442"/>
      <c r="K197" s="443"/>
      <c r="L197" s="443"/>
      <c r="M197" s="440"/>
      <c r="N197" s="440"/>
      <c r="O197" s="318"/>
      <c r="P197" s="318"/>
      <c r="Q197" s="318"/>
      <c r="R197" s="318"/>
      <c r="S197" s="318"/>
      <c r="T197" s="318"/>
      <c r="U197" s="318"/>
      <c r="V197" s="318"/>
      <c r="W197" s="318"/>
    </row>
    <row r="198" spans="1:23" ht="12.75" customHeight="1" x14ac:dyDescent="0.3">
      <c r="A198" s="318"/>
      <c r="B198" s="318"/>
      <c r="C198" s="318"/>
      <c r="D198" s="318"/>
      <c r="E198" s="441"/>
      <c r="F198" s="440"/>
      <c r="G198" s="318"/>
      <c r="H198" s="318"/>
      <c r="I198" s="442"/>
      <c r="J198" s="442"/>
      <c r="K198" s="443"/>
      <c r="L198" s="443"/>
      <c r="M198" s="440"/>
      <c r="N198" s="440"/>
      <c r="O198" s="318"/>
      <c r="P198" s="318"/>
      <c r="Q198" s="318"/>
      <c r="R198" s="318"/>
      <c r="S198" s="318"/>
      <c r="T198" s="318"/>
      <c r="U198" s="318"/>
      <c r="V198" s="318"/>
      <c r="W198" s="318"/>
    </row>
    <row r="199" spans="1:23" ht="12.75" customHeight="1" x14ac:dyDescent="0.3">
      <c r="A199" s="318"/>
      <c r="B199" s="318"/>
      <c r="C199" s="318"/>
      <c r="D199" s="318"/>
      <c r="E199" s="441"/>
      <c r="F199" s="440"/>
      <c r="G199" s="318"/>
      <c r="H199" s="318"/>
      <c r="I199" s="442"/>
      <c r="J199" s="442"/>
      <c r="K199" s="443"/>
      <c r="L199" s="443"/>
      <c r="M199" s="440"/>
      <c r="N199" s="440"/>
      <c r="O199" s="318"/>
      <c r="P199" s="318"/>
      <c r="Q199" s="318"/>
      <c r="R199" s="318"/>
      <c r="S199" s="318"/>
      <c r="T199" s="318"/>
      <c r="U199" s="318"/>
      <c r="V199" s="318"/>
      <c r="W199" s="318"/>
    </row>
    <row r="200" spans="1:23" ht="12.75" customHeight="1" x14ac:dyDescent="0.3">
      <c r="A200" s="318"/>
      <c r="B200" s="318"/>
      <c r="C200" s="318"/>
      <c r="D200" s="318"/>
      <c r="E200" s="441"/>
      <c r="F200" s="440"/>
      <c r="G200" s="318"/>
      <c r="H200" s="318"/>
      <c r="I200" s="442"/>
      <c r="J200" s="442"/>
      <c r="K200" s="443"/>
      <c r="L200" s="443"/>
      <c r="M200" s="440"/>
      <c r="N200" s="440"/>
      <c r="O200" s="318"/>
      <c r="P200" s="318"/>
      <c r="Q200" s="318"/>
      <c r="R200" s="318"/>
      <c r="S200" s="318"/>
      <c r="T200" s="318"/>
      <c r="U200" s="318"/>
      <c r="V200" s="318"/>
      <c r="W200" s="318"/>
    </row>
    <row r="201" spans="1:23" ht="12.75" customHeight="1" x14ac:dyDescent="0.3">
      <c r="A201" s="318"/>
      <c r="B201" s="318"/>
      <c r="C201" s="318"/>
      <c r="D201" s="318"/>
      <c r="E201" s="441"/>
      <c r="F201" s="440"/>
      <c r="G201" s="318"/>
      <c r="H201" s="318"/>
      <c r="I201" s="442"/>
      <c r="J201" s="442"/>
      <c r="K201" s="443"/>
      <c r="L201" s="443"/>
      <c r="M201" s="440"/>
      <c r="N201" s="440"/>
      <c r="O201" s="318"/>
      <c r="P201" s="318"/>
      <c r="Q201" s="318"/>
      <c r="R201" s="318"/>
      <c r="S201" s="318"/>
      <c r="T201" s="318"/>
      <c r="U201" s="318"/>
      <c r="V201" s="318"/>
      <c r="W201" s="318"/>
    </row>
    <row r="202" spans="1:23" ht="12.75" customHeight="1" x14ac:dyDescent="0.3">
      <c r="A202" s="318"/>
      <c r="B202" s="318"/>
      <c r="C202" s="318"/>
      <c r="D202" s="318"/>
      <c r="E202" s="441"/>
      <c r="F202" s="440"/>
      <c r="G202" s="318"/>
      <c r="H202" s="318"/>
      <c r="I202" s="442"/>
      <c r="J202" s="442"/>
      <c r="K202" s="443"/>
      <c r="L202" s="443"/>
      <c r="M202" s="440"/>
      <c r="N202" s="440"/>
      <c r="O202" s="318"/>
      <c r="P202" s="318"/>
      <c r="Q202" s="318"/>
      <c r="R202" s="318"/>
      <c r="S202" s="318"/>
      <c r="T202" s="318"/>
      <c r="U202" s="318"/>
      <c r="V202" s="318"/>
      <c r="W202" s="318"/>
    </row>
    <row r="203" spans="1:23" ht="12.75" customHeight="1" x14ac:dyDescent="0.3">
      <c r="A203" s="318"/>
      <c r="B203" s="318"/>
      <c r="C203" s="318"/>
      <c r="D203" s="318"/>
      <c r="E203" s="441"/>
      <c r="F203" s="440"/>
      <c r="G203" s="318"/>
      <c r="H203" s="318"/>
      <c r="I203" s="442"/>
      <c r="J203" s="442"/>
      <c r="K203" s="443"/>
      <c r="L203" s="443"/>
      <c r="M203" s="440"/>
      <c r="N203" s="440"/>
      <c r="O203" s="318"/>
      <c r="P203" s="318"/>
      <c r="Q203" s="318"/>
      <c r="R203" s="318"/>
      <c r="S203" s="318"/>
      <c r="T203" s="318"/>
      <c r="U203" s="318"/>
      <c r="V203" s="318"/>
      <c r="W203" s="318"/>
    </row>
    <row r="204" spans="1:23" ht="12.75" customHeight="1" x14ac:dyDescent="0.3">
      <c r="A204" s="318"/>
      <c r="B204" s="318"/>
      <c r="C204" s="318"/>
      <c r="D204" s="318"/>
      <c r="E204" s="441"/>
      <c r="F204" s="440"/>
      <c r="G204" s="318"/>
      <c r="H204" s="318"/>
      <c r="I204" s="442"/>
      <c r="J204" s="442"/>
      <c r="K204" s="443"/>
      <c r="L204" s="443"/>
      <c r="M204" s="440"/>
      <c r="N204" s="440"/>
      <c r="O204" s="318"/>
      <c r="P204" s="318"/>
      <c r="Q204" s="318"/>
      <c r="R204" s="318"/>
      <c r="S204" s="318"/>
      <c r="T204" s="318"/>
      <c r="U204" s="318"/>
      <c r="V204" s="318"/>
      <c r="W204" s="318"/>
    </row>
    <row r="205" spans="1:23" ht="12.75" customHeight="1" x14ac:dyDescent="0.3">
      <c r="A205" s="318"/>
      <c r="B205" s="318"/>
      <c r="C205" s="318"/>
      <c r="D205" s="318"/>
      <c r="E205" s="441"/>
      <c r="F205" s="440"/>
      <c r="G205" s="318"/>
      <c r="H205" s="318"/>
      <c r="I205" s="442"/>
      <c r="J205" s="442"/>
      <c r="K205" s="443"/>
      <c r="L205" s="443"/>
      <c r="M205" s="440"/>
      <c r="N205" s="440"/>
      <c r="O205" s="318"/>
      <c r="P205" s="318"/>
      <c r="Q205" s="318"/>
      <c r="R205" s="318"/>
      <c r="S205" s="318"/>
      <c r="T205" s="318"/>
      <c r="U205" s="318"/>
      <c r="V205" s="318"/>
      <c r="W205" s="318"/>
    </row>
    <row r="206" spans="1:23" ht="12.75" customHeight="1" x14ac:dyDescent="0.3">
      <c r="A206" s="318"/>
      <c r="B206" s="318"/>
      <c r="C206" s="318"/>
      <c r="D206" s="318"/>
      <c r="E206" s="441"/>
      <c r="F206" s="440"/>
      <c r="G206" s="318"/>
      <c r="H206" s="318"/>
      <c r="I206" s="442"/>
      <c r="J206" s="442"/>
      <c r="K206" s="443"/>
      <c r="L206" s="443"/>
      <c r="M206" s="440"/>
      <c r="N206" s="440"/>
      <c r="O206" s="318"/>
      <c r="P206" s="318"/>
      <c r="Q206" s="318"/>
      <c r="R206" s="318"/>
      <c r="S206" s="318"/>
      <c r="T206" s="318"/>
      <c r="U206" s="318"/>
      <c r="V206" s="318"/>
      <c r="W206" s="318"/>
    </row>
    <row r="207" spans="1:23" ht="12.75" customHeight="1" x14ac:dyDescent="0.3">
      <c r="A207" s="318"/>
      <c r="B207" s="318"/>
      <c r="C207" s="318"/>
      <c r="D207" s="318"/>
      <c r="E207" s="441"/>
      <c r="F207" s="440"/>
      <c r="G207" s="318"/>
      <c r="H207" s="318"/>
      <c r="I207" s="442"/>
      <c r="J207" s="442"/>
      <c r="K207" s="443"/>
      <c r="L207" s="443"/>
      <c r="M207" s="440"/>
      <c r="N207" s="440"/>
      <c r="O207" s="318"/>
      <c r="P207" s="318"/>
      <c r="Q207" s="318"/>
      <c r="R207" s="318"/>
      <c r="S207" s="318"/>
      <c r="T207" s="318"/>
      <c r="U207" s="318"/>
      <c r="V207" s="318"/>
      <c r="W207" s="318"/>
    </row>
    <row r="208" spans="1:23" ht="12.75" customHeight="1" x14ac:dyDescent="0.3">
      <c r="A208" s="318"/>
      <c r="B208" s="318"/>
      <c r="C208" s="318"/>
      <c r="D208" s="318"/>
      <c r="E208" s="441"/>
      <c r="F208" s="440"/>
      <c r="G208" s="318"/>
      <c r="H208" s="318"/>
      <c r="I208" s="442"/>
      <c r="J208" s="442"/>
      <c r="K208" s="443"/>
      <c r="L208" s="443"/>
      <c r="M208" s="440"/>
      <c r="N208" s="440"/>
      <c r="O208" s="318"/>
      <c r="P208" s="318"/>
      <c r="Q208" s="318"/>
      <c r="R208" s="318"/>
      <c r="S208" s="318"/>
      <c r="T208" s="318"/>
      <c r="U208" s="318"/>
      <c r="V208" s="318"/>
      <c r="W208" s="318"/>
    </row>
    <row r="209" spans="1:23" ht="12.75" customHeight="1" x14ac:dyDescent="0.3">
      <c r="A209" s="318"/>
      <c r="B209" s="318"/>
      <c r="C209" s="318"/>
      <c r="D209" s="318"/>
      <c r="E209" s="441"/>
      <c r="F209" s="440"/>
      <c r="G209" s="318"/>
      <c r="H209" s="318"/>
      <c r="I209" s="442"/>
      <c r="J209" s="442"/>
      <c r="K209" s="443"/>
      <c r="L209" s="443"/>
      <c r="M209" s="440"/>
      <c r="N209" s="440"/>
      <c r="O209" s="318"/>
      <c r="P209" s="318"/>
      <c r="Q209" s="318"/>
      <c r="R209" s="318"/>
      <c r="S209" s="318"/>
      <c r="T209" s="318"/>
      <c r="U209" s="318"/>
      <c r="V209" s="318"/>
      <c r="W209" s="318"/>
    </row>
    <row r="210" spans="1:23" ht="12.75" customHeight="1" x14ac:dyDescent="0.3">
      <c r="A210" s="318"/>
      <c r="B210" s="318"/>
      <c r="C210" s="318"/>
      <c r="D210" s="318"/>
      <c r="E210" s="441"/>
      <c r="F210" s="440"/>
      <c r="G210" s="318"/>
      <c r="H210" s="318"/>
      <c r="I210" s="442"/>
      <c r="J210" s="442"/>
      <c r="K210" s="443"/>
      <c r="L210" s="443"/>
      <c r="M210" s="440"/>
      <c r="N210" s="440"/>
      <c r="O210" s="318"/>
      <c r="P210" s="318"/>
      <c r="Q210" s="318"/>
      <c r="R210" s="318"/>
      <c r="S210" s="318"/>
      <c r="T210" s="318"/>
      <c r="U210" s="318"/>
      <c r="V210" s="318"/>
      <c r="W210" s="318"/>
    </row>
    <row r="211" spans="1:23" ht="12.75" customHeight="1" x14ac:dyDescent="0.3">
      <c r="A211" s="318"/>
      <c r="B211" s="318"/>
      <c r="C211" s="318"/>
      <c r="D211" s="318"/>
      <c r="E211" s="441"/>
      <c r="F211" s="440"/>
      <c r="G211" s="318"/>
      <c r="H211" s="318"/>
      <c r="I211" s="442"/>
      <c r="J211" s="442"/>
      <c r="K211" s="443"/>
      <c r="L211" s="443"/>
      <c r="M211" s="440"/>
      <c r="N211" s="440"/>
      <c r="O211" s="318"/>
      <c r="P211" s="318"/>
      <c r="Q211" s="318"/>
      <c r="R211" s="318"/>
      <c r="S211" s="318"/>
      <c r="T211" s="318"/>
      <c r="U211" s="318"/>
      <c r="V211" s="318"/>
      <c r="W211" s="318"/>
    </row>
    <row r="212" spans="1:23" ht="12.75" customHeight="1" x14ac:dyDescent="0.3">
      <c r="A212" s="318"/>
      <c r="B212" s="318"/>
      <c r="C212" s="318"/>
      <c r="D212" s="318"/>
      <c r="E212" s="441"/>
      <c r="F212" s="440"/>
      <c r="G212" s="318"/>
      <c r="H212" s="318"/>
      <c r="I212" s="442"/>
      <c r="J212" s="442"/>
      <c r="K212" s="443"/>
      <c r="L212" s="443"/>
      <c r="M212" s="440"/>
      <c r="N212" s="440"/>
      <c r="O212" s="318"/>
      <c r="P212" s="318"/>
      <c r="Q212" s="318"/>
      <c r="R212" s="318"/>
      <c r="S212" s="318"/>
      <c r="T212" s="318"/>
      <c r="U212" s="318"/>
      <c r="V212" s="318"/>
      <c r="W212" s="318"/>
    </row>
    <row r="213" spans="1:23" ht="12.75" customHeight="1" x14ac:dyDescent="0.3">
      <c r="A213" s="318"/>
      <c r="B213" s="318"/>
      <c r="C213" s="318"/>
      <c r="D213" s="318"/>
      <c r="E213" s="441"/>
      <c r="F213" s="440"/>
      <c r="G213" s="318"/>
      <c r="H213" s="318"/>
      <c r="I213" s="442"/>
      <c r="J213" s="442"/>
      <c r="K213" s="443"/>
      <c r="L213" s="443"/>
      <c r="M213" s="440"/>
      <c r="N213" s="440"/>
      <c r="O213" s="318"/>
      <c r="P213" s="318"/>
      <c r="Q213" s="318"/>
      <c r="R213" s="318"/>
      <c r="S213" s="318"/>
      <c r="T213" s="318"/>
      <c r="U213" s="318"/>
      <c r="V213" s="318"/>
      <c r="W213" s="318"/>
    </row>
    <row r="214" spans="1:23" ht="12.75" customHeight="1" x14ac:dyDescent="0.3">
      <c r="A214" s="318"/>
      <c r="B214" s="318"/>
      <c r="C214" s="318"/>
      <c r="D214" s="318"/>
      <c r="E214" s="441"/>
      <c r="F214" s="440"/>
      <c r="G214" s="318"/>
      <c r="H214" s="318"/>
      <c r="I214" s="442"/>
      <c r="J214" s="442"/>
      <c r="K214" s="443"/>
      <c r="L214" s="443"/>
      <c r="M214" s="440"/>
      <c r="N214" s="440"/>
      <c r="O214" s="318"/>
      <c r="P214" s="318"/>
      <c r="Q214" s="318"/>
      <c r="R214" s="318"/>
      <c r="S214" s="318"/>
      <c r="T214" s="318"/>
      <c r="U214" s="318"/>
      <c r="V214" s="318"/>
      <c r="W214" s="318"/>
    </row>
    <row r="215" spans="1:23" ht="12.75" customHeight="1" x14ac:dyDescent="0.3">
      <c r="A215" s="318"/>
      <c r="B215" s="318"/>
      <c r="C215" s="318"/>
      <c r="D215" s="318"/>
      <c r="E215" s="441"/>
      <c r="F215" s="440"/>
      <c r="G215" s="318"/>
      <c r="H215" s="318"/>
      <c r="I215" s="442"/>
      <c r="J215" s="442"/>
      <c r="K215" s="443"/>
      <c r="L215" s="443"/>
      <c r="M215" s="440"/>
      <c r="N215" s="440"/>
      <c r="O215" s="318"/>
      <c r="P215" s="318"/>
      <c r="Q215" s="318"/>
      <c r="R215" s="318"/>
      <c r="S215" s="318"/>
      <c r="T215" s="318"/>
      <c r="U215" s="318"/>
      <c r="V215" s="318"/>
      <c r="W215" s="318"/>
    </row>
    <row r="216" spans="1:23" ht="12.75" customHeight="1" x14ac:dyDescent="0.3">
      <c r="A216" s="318"/>
      <c r="B216" s="318"/>
      <c r="C216" s="318"/>
      <c r="D216" s="318"/>
      <c r="E216" s="441"/>
      <c r="F216" s="440"/>
      <c r="G216" s="318"/>
      <c r="H216" s="318"/>
      <c r="I216" s="442"/>
      <c r="J216" s="442"/>
      <c r="K216" s="443"/>
      <c r="L216" s="443"/>
      <c r="M216" s="440"/>
      <c r="N216" s="440"/>
      <c r="O216" s="318"/>
      <c r="P216" s="318"/>
      <c r="Q216" s="318"/>
      <c r="R216" s="318"/>
      <c r="S216" s="318"/>
      <c r="T216" s="318"/>
      <c r="U216" s="318"/>
      <c r="V216" s="318"/>
      <c r="W216" s="318"/>
    </row>
    <row r="217" spans="1:23" ht="12.75" customHeight="1" x14ac:dyDescent="0.3">
      <c r="A217" s="318"/>
      <c r="B217" s="318"/>
      <c r="C217" s="318"/>
      <c r="D217" s="318"/>
      <c r="E217" s="441"/>
      <c r="F217" s="440"/>
      <c r="G217" s="318"/>
      <c r="H217" s="318"/>
      <c r="I217" s="442"/>
      <c r="J217" s="442"/>
      <c r="K217" s="443"/>
      <c r="L217" s="443"/>
      <c r="M217" s="440"/>
      <c r="N217" s="440"/>
      <c r="O217" s="318"/>
      <c r="P217" s="318"/>
      <c r="Q217" s="318"/>
      <c r="R217" s="318"/>
      <c r="S217" s="318"/>
      <c r="T217" s="318"/>
      <c r="U217" s="318"/>
      <c r="V217" s="318"/>
      <c r="W217" s="318"/>
    </row>
    <row r="218" spans="1:23" ht="12.75" customHeight="1" x14ac:dyDescent="0.3">
      <c r="A218" s="318"/>
      <c r="B218" s="318"/>
      <c r="C218" s="318"/>
      <c r="D218" s="318"/>
      <c r="E218" s="441"/>
      <c r="F218" s="440"/>
      <c r="G218" s="318"/>
      <c r="H218" s="318"/>
      <c r="I218" s="442"/>
      <c r="J218" s="442"/>
      <c r="K218" s="443"/>
      <c r="L218" s="443"/>
      <c r="M218" s="440"/>
      <c r="N218" s="440"/>
      <c r="O218" s="318"/>
      <c r="P218" s="318"/>
      <c r="Q218" s="318"/>
      <c r="R218" s="318"/>
      <c r="S218" s="318"/>
      <c r="T218" s="318"/>
      <c r="U218" s="318"/>
      <c r="V218" s="318"/>
      <c r="W218" s="318"/>
    </row>
    <row r="219" spans="1:23" ht="12.75" customHeight="1" x14ac:dyDescent="0.3">
      <c r="A219" s="318"/>
      <c r="B219" s="318"/>
      <c r="C219" s="318"/>
      <c r="D219" s="318"/>
      <c r="E219" s="441"/>
      <c r="F219" s="440"/>
      <c r="G219" s="318"/>
      <c r="H219" s="318"/>
      <c r="I219" s="442"/>
      <c r="J219" s="442"/>
      <c r="K219" s="443"/>
      <c r="L219" s="443"/>
      <c r="M219" s="440"/>
      <c r="N219" s="440"/>
      <c r="O219" s="318"/>
      <c r="P219" s="318"/>
      <c r="Q219" s="318"/>
      <c r="R219" s="318"/>
      <c r="S219" s="318"/>
      <c r="T219" s="318"/>
      <c r="U219" s="318"/>
      <c r="V219" s="318"/>
      <c r="W219" s="318"/>
    </row>
    <row r="220" spans="1:23" ht="12.75" customHeight="1" x14ac:dyDescent="0.3">
      <c r="A220" s="318"/>
      <c r="B220" s="318"/>
      <c r="C220" s="318"/>
      <c r="D220" s="318"/>
      <c r="E220" s="441"/>
      <c r="F220" s="440"/>
      <c r="G220" s="318"/>
      <c r="H220" s="318"/>
      <c r="I220" s="442"/>
      <c r="J220" s="442"/>
      <c r="K220" s="443"/>
      <c r="L220" s="443"/>
      <c r="M220" s="440"/>
      <c r="N220" s="440"/>
      <c r="O220" s="318"/>
      <c r="P220" s="318"/>
      <c r="Q220" s="318"/>
      <c r="R220" s="318"/>
      <c r="S220" s="318"/>
      <c r="T220" s="318"/>
      <c r="U220" s="318"/>
      <c r="V220" s="318"/>
      <c r="W220" s="318"/>
    </row>
    <row r="221" spans="1:23" ht="12.75" customHeight="1" x14ac:dyDescent="0.3">
      <c r="A221" s="318"/>
      <c r="B221" s="318"/>
      <c r="C221" s="318"/>
      <c r="D221" s="318"/>
      <c r="E221" s="441"/>
      <c r="F221" s="440"/>
      <c r="G221" s="318"/>
      <c r="H221" s="318"/>
      <c r="I221" s="442"/>
      <c r="J221" s="442"/>
      <c r="K221" s="443"/>
      <c r="L221" s="443"/>
      <c r="M221" s="440"/>
      <c r="N221" s="440"/>
      <c r="O221" s="318"/>
      <c r="P221" s="318"/>
      <c r="Q221" s="318"/>
      <c r="R221" s="318"/>
      <c r="S221" s="318"/>
      <c r="T221" s="318"/>
      <c r="U221" s="318"/>
      <c r="V221" s="318"/>
      <c r="W221" s="318"/>
    </row>
    <row r="222" spans="1:23" ht="12.75" customHeight="1" x14ac:dyDescent="0.3">
      <c r="A222" s="318"/>
      <c r="B222" s="318"/>
      <c r="C222" s="318"/>
      <c r="D222" s="318"/>
      <c r="E222" s="441"/>
      <c r="F222" s="440"/>
      <c r="G222" s="318"/>
      <c r="H222" s="318"/>
      <c r="I222" s="442"/>
      <c r="J222" s="442"/>
      <c r="K222" s="443"/>
      <c r="L222" s="443"/>
      <c r="M222" s="440"/>
      <c r="N222" s="440"/>
      <c r="O222" s="318"/>
      <c r="P222" s="318"/>
      <c r="Q222" s="318"/>
      <c r="R222" s="318"/>
      <c r="S222" s="318"/>
      <c r="T222" s="318"/>
      <c r="U222" s="318"/>
      <c r="V222" s="318"/>
      <c r="W222" s="318"/>
    </row>
    <row r="223" spans="1:23" ht="12.75" customHeight="1" x14ac:dyDescent="0.3">
      <c r="A223" s="318"/>
      <c r="B223" s="318"/>
      <c r="C223" s="318"/>
      <c r="D223" s="318"/>
      <c r="E223" s="441"/>
      <c r="F223" s="440"/>
      <c r="G223" s="318"/>
      <c r="H223" s="318"/>
      <c r="I223" s="442"/>
      <c r="J223" s="442"/>
      <c r="K223" s="443"/>
      <c r="L223" s="443"/>
      <c r="M223" s="440"/>
      <c r="N223" s="440"/>
      <c r="O223" s="318"/>
      <c r="P223" s="318"/>
      <c r="Q223" s="318"/>
      <c r="R223" s="318"/>
      <c r="S223" s="318"/>
      <c r="T223" s="318"/>
      <c r="U223" s="318"/>
      <c r="V223" s="318"/>
      <c r="W223" s="318"/>
    </row>
    <row r="224" spans="1:23" ht="12.75" customHeight="1" x14ac:dyDescent="0.3">
      <c r="A224" s="318"/>
      <c r="B224" s="318"/>
      <c r="C224" s="318"/>
      <c r="D224" s="318"/>
      <c r="E224" s="441"/>
      <c r="F224" s="440"/>
      <c r="G224" s="318"/>
      <c r="H224" s="318"/>
      <c r="I224" s="442"/>
      <c r="J224" s="442"/>
      <c r="K224" s="443"/>
      <c r="L224" s="443"/>
      <c r="M224" s="440"/>
      <c r="N224" s="440"/>
      <c r="O224" s="318"/>
      <c r="P224" s="318"/>
      <c r="Q224" s="318"/>
      <c r="R224" s="318"/>
      <c r="S224" s="318"/>
      <c r="T224" s="318"/>
      <c r="U224" s="318"/>
      <c r="V224" s="318"/>
      <c r="W224" s="318"/>
    </row>
    <row r="225" spans="1:23" ht="12.75" customHeight="1" x14ac:dyDescent="0.3">
      <c r="A225" s="318"/>
      <c r="B225" s="318"/>
      <c r="C225" s="318"/>
      <c r="D225" s="318"/>
      <c r="E225" s="441"/>
      <c r="F225" s="440"/>
      <c r="G225" s="318"/>
      <c r="H225" s="318"/>
      <c r="I225" s="442"/>
      <c r="J225" s="442"/>
      <c r="K225" s="443"/>
      <c r="L225" s="443"/>
      <c r="M225" s="440"/>
      <c r="N225" s="440"/>
      <c r="O225" s="318"/>
      <c r="P225" s="318"/>
      <c r="Q225" s="318"/>
      <c r="R225" s="318"/>
      <c r="S225" s="318"/>
      <c r="T225" s="318"/>
      <c r="U225" s="318"/>
      <c r="V225" s="318"/>
      <c r="W225" s="318"/>
    </row>
    <row r="226" spans="1:23" ht="12.75" customHeight="1" x14ac:dyDescent="0.3">
      <c r="A226" s="318"/>
      <c r="B226" s="318"/>
      <c r="C226" s="318"/>
      <c r="D226" s="318"/>
      <c r="E226" s="441"/>
      <c r="F226" s="440"/>
      <c r="G226" s="318"/>
      <c r="H226" s="318"/>
      <c r="I226" s="442"/>
      <c r="J226" s="442"/>
      <c r="K226" s="443"/>
      <c r="L226" s="443"/>
      <c r="M226" s="440"/>
      <c r="N226" s="440"/>
      <c r="O226" s="318"/>
      <c r="P226" s="318"/>
      <c r="Q226" s="318"/>
      <c r="R226" s="318"/>
      <c r="S226" s="318"/>
      <c r="T226" s="318"/>
      <c r="U226" s="318"/>
      <c r="V226" s="318"/>
      <c r="W226" s="318"/>
    </row>
    <row r="227" spans="1:23" ht="12.75" customHeight="1" x14ac:dyDescent="0.3">
      <c r="A227" s="318"/>
      <c r="B227" s="318"/>
      <c r="C227" s="318"/>
      <c r="D227" s="318"/>
      <c r="E227" s="441"/>
      <c r="F227" s="440"/>
      <c r="G227" s="318"/>
      <c r="H227" s="318"/>
      <c r="I227" s="442"/>
      <c r="J227" s="442"/>
      <c r="K227" s="443"/>
      <c r="L227" s="443"/>
      <c r="M227" s="440"/>
      <c r="N227" s="440"/>
      <c r="O227" s="318"/>
      <c r="P227" s="318"/>
      <c r="Q227" s="318"/>
      <c r="R227" s="318"/>
      <c r="S227" s="318"/>
      <c r="T227" s="318"/>
      <c r="U227" s="318"/>
      <c r="V227" s="318"/>
      <c r="W227" s="318"/>
    </row>
    <row r="228" spans="1:23" ht="12.75" customHeight="1" x14ac:dyDescent="0.3">
      <c r="A228" s="318"/>
      <c r="B228" s="318"/>
      <c r="C228" s="318"/>
      <c r="D228" s="318"/>
      <c r="E228" s="441"/>
      <c r="F228" s="440"/>
      <c r="G228" s="318"/>
      <c r="H228" s="318"/>
      <c r="I228" s="442"/>
      <c r="J228" s="442"/>
      <c r="K228" s="443"/>
      <c r="L228" s="443"/>
      <c r="M228" s="440"/>
      <c r="N228" s="440"/>
      <c r="O228" s="318"/>
      <c r="P228" s="318"/>
      <c r="Q228" s="318"/>
      <c r="R228" s="318"/>
      <c r="S228" s="318"/>
      <c r="T228" s="318"/>
      <c r="U228" s="318"/>
      <c r="V228" s="318"/>
      <c r="W228" s="318"/>
    </row>
    <row r="229" spans="1:23" ht="12.75" customHeight="1" x14ac:dyDescent="0.3">
      <c r="A229" s="318"/>
      <c r="B229" s="318"/>
      <c r="C229" s="318"/>
      <c r="D229" s="318"/>
      <c r="E229" s="441"/>
      <c r="F229" s="440"/>
      <c r="G229" s="318"/>
      <c r="H229" s="318"/>
      <c r="I229" s="442"/>
      <c r="J229" s="442"/>
      <c r="K229" s="443"/>
      <c r="L229" s="443"/>
      <c r="M229" s="440"/>
      <c r="N229" s="440"/>
      <c r="O229" s="318"/>
      <c r="P229" s="318"/>
      <c r="Q229" s="318"/>
      <c r="R229" s="318"/>
      <c r="S229" s="318"/>
      <c r="T229" s="318"/>
      <c r="U229" s="318"/>
      <c r="V229" s="318"/>
      <c r="W229" s="318"/>
    </row>
    <row r="230" spans="1:23" ht="12.75" customHeight="1" x14ac:dyDescent="0.3">
      <c r="A230" s="318"/>
      <c r="B230" s="318"/>
      <c r="C230" s="318"/>
      <c r="D230" s="318"/>
      <c r="E230" s="441"/>
      <c r="F230" s="440"/>
      <c r="G230" s="318"/>
      <c r="H230" s="318"/>
      <c r="I230" s="442"/>
      <c r="J230" s="442"/>
      <c r="K230" s="443"/>
      <c r="L230" s="443"/>
      <c r="M230" s="440"/>
      <c r="N230" s="440"/>
      <c r="O230" s="318"/>
      <c r="P230" s="318"/>
      <c r="Q230" s="318"/>
      <c r="R230" s="318"/>
      <c r="S230" s="318"/>
      <c r="T230" s="318"/>
      <c r="U230" s="318"/>
      <c r="V230" s="318"/>
      <c r="W230" s="318"/>
    </row>
    <row r="231" spans="1:23" ht="12.75" customHeight="1" x14ac:dyDescent="0.3">
      <c r="A231" s="318"/>
      <c r="B231" s="318"/>
      <c r="C231" s="318"/>
      <c r="D231" s="318"/>
      <c r="E231" s="441"/>
      <c r="F231" s="440"/>
      <c r="G231" s="318"/>
      <c r="H231" s="318"/>
      <c r="I231" s="442"/>
      <c r="J231" s="442"/>
      <c r="K231" s="443"/>
      <c r="L231" s="443"/>
      <c r="M231" s="440"/>
      <c r="N231" s="440"/>
      <c r="O231" s="318"/>
      <c r="P231" s="318"/>
      <c r="Q231" s="318"/>
      <c r="R231" s="318"/>
      <c r="S231" s="318"/>
      <c r="T231" s="318"/>
      <c r="U231" s="318"/>
      <c r="V231" s="318"/>
      <c r="W231" s="318"/>
    </row>
    <row r="232" spans="1:23" ht="12.75" customHeight="1" x14ac:dyDescent="0.3">
      <c r="A232" s="318"/>
      <c r="B232" s="318"/>
      <c r="C232" s="318"/>
      <c r="D232" s="318"/>
      <c r="E232" s="441"/>
      <c r="F232" s="440"/>
      <c r="G232" s="318"/>
      <c r="H232" s="318"/>
      <c r="I232" s="442"/>
      <c r="J232" s="442"/>
      <c r="K232" s="443"/>
      <c r="L232" s="443"/>
      <c r="M232" s="440"/>
      <c r="N232" s="440"/>
      <c r="O232" s="318"/>
      <c r="P232" s="318"/>
      <c r="Q232" s="318"/>
      <c r="R232" s="318"/>
      <c r="S232" s="318"/>
      <c r="T232" s="318"/>
      <c r="U232" s="318"/>
      <c r="V232" s="318"/>
      <c r="W232" s="318"/>
    </row>
    <row r="233" spans="1:23" ht="12.75" customHeight="1" x14ac:dyDescent="0.3">
      <c r="A233" s="318"/>
      <c r="B233" s="318"/>
      <c r="C233" s="318"/>
      <c r="D233" s="318"/>
      <c r="E233" s="441"/>
      <c r="F233" s="440"/>
      <c r="G233" s="318"/>
      <c r="H233" s="318"/>
      <c r="I233" s="442"/>
      <c r="J233" s="442"/>
      <c r="K233" s="443"/>
      <c r="L233" s="443"/>
      <c r="M233" s="440"/>
      <c r="N233" s="440"/>
      <c r="O233" s="318"/>
      <c r="P233" s="318"/>
      <c r="Q233" s="318"/>
      <c r="R233" s="318"/>
      <c r="S233" s="318"/>
      <c r="T233" s="318"/>
      <c r="U233" s="318"/>
      <c r="V233" s="318"/>
      <c r="W233" s="318"/>
    </row>
    <row r="234" spans="1:23" ht="12.75" customHeight="1" x14ac:dyDescent="0.3">
      <c r="A234" s="318"/>
      <c r="B234" s="318"/>
      <c r="C234" s="318"/>
      <c r="D234" s="318"/>
      <c r="E234" s="441"/>
      <c r="F234" s="440"/>
      <c r="G234" s="318"/>
      <c r="H234" s="318"/>
      <c r="I234" s="442"/>
      <c r="J234" s="442"/>
      <c r="K234" s="443"/>
      <c r="L234" s="443"/>
      <c r="M234" s="440"/>
      <c r="N234" s="440"/>
      <c r="O234" s="318"/>
      <c r="P234" s="318"/>
      <c r="Q234" s="318"/>
      <c r="R234" s="318"/>
      <c r="S234" s="318"/>
      <c r="T234" s="318"/>
      <c r="U234" s="318"/>
      <c r="V234" s="318"/>
      <c r="W234" s="318"/>
    </row>
    <row r="235" spans="1:23" ht="12.75" customHeight="1" x14ac:dyDescent="0.3">
      <c r="A235" s="318"/>
      <c r="B235" s="318"/>
      <c r="C235" s="318"/>
      <c r="D235" s="318"/>
      <c r="E235" s="441"/>
      <c r="F235" s="440"/>
      <c r="G235" s="318"/>
      <c r="H235" s="318"/>
      <c r="I235" s="442"/>
      <c r="J235" s="442"/>
      <c r="K235" s="443"/>
      <c r="L235" s="443"/>
      <c r="M235" s="440"/>
      <c r="N235" s="440"/>
      <c r="O235" s="318"/>
      <c r="P235" s="318"/>
      <c r="Q235" s="318"/>
      <c r="R235" s="318"/>
      <c r="S235" s="318"/>
      <c r="T235" s="318"/>
      <c r="U235" s="318"/>
      <c r="V235" s="318"/>
      <c r="W235" s="318"/>
    </row>
    <row r="236" spans="1:23" ht="12.75" customHeight="1" x14ac:dyDescent="0.3">
      <c r="A236" s="318"/>
      <c r="B236" s="318"/>
      <c r="C236" s="318"/>
      <c r="D236" s="318"/>
      <c r="E236" s="441"/>
      <c r="F236" s="440"/>
      <c r="G236" s="318"/>
      <c r="H236" s="318"/>
      <c r="I236" s="442"/>
      <c r="J236" s="442"/>
      <c r="K236" s="443"/>
      <c r="L236" s="443"/>
      <c r="M236" s="440"/>
      <c r="N236" s="440"/>
      <c r="O236" s="318"/>
      <c r="P236" s="318"/>
      <c r="Q236" s="318"/>
      <c r="R236" s="318"/>
      <c r="S236" s="318"/>
      <c r="T236" s="318"/>
      <c r="U236" s="318"/>
      <c r="V236" s="318"/>
      <c r="W236" s="318"/>
    </row>
    <row r="237" spans="1:23" ht="12.75" customHeight="1" x14ac:dyDescent="0.3">
      <c r="A237" s="318"/>
      <c r="B237" s="318"/>
      <c r="C237" s="318"/>
      <c r="D237" s="318"/>
      <c r="E237" s="441"/>
      <c r="F237" s="440"/>
      <c r="G237" s="318"/>
      <c r="H237" s="318"/>
      <c r="I237" s="442"/>
      <c r="J237" s="442"/>
      <c r="K237" s="443"/>
      <c r="L237" s="443"/>
      <c r="M237" s="440"/>
      <c r="N237" s="440"/>
      <c r="O237" s="318"/>
      <c r="P237" s="318"/>
      <c r="Q237" s="318"/>
      <c r="R237" s="318"/>
      <c r="S237" s="318"/>
      <c r="T237" s="318"/>
      <c r="U237" s="318"/>
      <c r="V237" s="318"/>
      <c r="W237" s="318"/>
    </row>
    <row r="238" spans="1:23" ht="12.75" customHeight="1" x14ac:dyDescent="0.3">
      <c r="A238" s="318"/>
      <c r="B238" s="318"/>
      <c r="C238" s="318"/>
      <c r="D238" s="318"/>
      <c r="E238" s="441"/>
      <c r="F238" s="440"/>
      <c r="G238" s="318"/>
      <c r="H238" s="318"/>
      <c r="I238" s="442"/>
      <c r="J238" s="442"/>
      <c r="K238" s="443"/>
      <c r="L238" s="443"/>
      <c r="M238" s="440"/>
      <c r="N238" s="440"/>
      <c r="O238" s="318"/>
      <c r="P238" s="318"/>
      <c r="Q238" s="318"/>
      <c r="R238" s="318"/>
      <c r="S238" s="318"/>
      <c r="T238" s="318"/>
      <c r="U238" s="318"/>
      <c r="V238" s="318"/>
      <c r="W238" s="318"/>
    </row>
    <row r="239" spans="1:23" ht="12.75" customHeight="1" x14ac:dyDescent="0.3">
      <c r="A239" s="318"/>
      <c r="B239" s="318"/>
      <c r="C239" s="318"/>
      <c r="D239" s="318"/>
      <c r="E239" s="441"/>
      <c r="F239" s="440"/>
      <c r="G239" s="318"/>
      <c r="H239" s="318"/>
      <c r="I239" s="442"/>
      <c r="J239" s="442"/>
      <c r="K239" s="443"/>
      <c r="L239" s="443"/>
      <c r="M239" s="440"/>
      <c r="N239" s="440"/>
      <c r="O239" s="318"/>
      <c r="P239" s="318"/>
      <c r="Q239" s="318"/>
      <c r="R239" s="318"/>
      <c r="S239" s="318"/>
      <c r="T239" s="318"/>
      <c r="U239" s="318"/>
      <c r="V239" s="318"/>
      <c r="W239" s="318"/>
    </row>
    <row r="240" spans="1:23" ht="12.75" customHeight="1" x14ac:dyDescent="0.3">
      <c r="A240" s="318"/>
      <c r="B240" s="318"/>
      <c r="C240" s="318"/>
      <c r="D240" s="318"/>
      <c r="E240" s="441"/>
      <c r="F240" s="440"/>
      <c r="G240" s="318"/>
      <c r="H240" s="318"/>
      <c r="I240" s="442"/>
      <c r="J240" s="442"/>
      <c r="K240" s="443"/>
      <c r="L240" s="443"/>
      <c r="M240" s="440"/>
      <c r="N240" s="440"/>
      <c r="O240" s="318"/>
      <c r="P240" s="318"/>
      <c r="Q240" s="318"/>
      <c r="R240" s="318"/>
      <c r="S240" s="318"/>
      <c r="T240" s="318"/>
      <c r="U240" s="318"/>
      <c r="V240" s="318"/>
      <c r="W240" s="318"/>
    </row>
    <row r="241" spans="1:23" ht="12.75" customHeight="1" x14ac:dyDescent="0.3">
      <c r="A241" s="318"/>
      <c r="B241" s="318"/>
      <c r="C241" s="318"/>
      <c r="D241" s="318"/>
      <c r="E241" s="441"/>
      <c r="F241" s="440"/>
      <c r="G241" s="318"/>
      <c r="H241" s="318"/>
      <c r="I241" s="442"/>
      <c r="J241" s="442"/>
      <c r="K241" s="443"/>
      <c r="L241" s="443"/>
      <c r="M241" s="440"/>
      <c r="N241" s="440"/>
      <c r="O241" s="318"/>
      <c r="P241" s="318"/>
      <c r="Q241" s="318"/>
      <c r="R241" s="318"/>
      <c r="S241" s="318"/>
      <c r="T241" s="318"/>
      <c r="U241" s="318"/>
      <c r="V241" s="318"/>
      <c r="W241" s="318"/>
    </row>
    <row r="242" spans="1:23" ht="12.75" customHeight="1" x14ac:dyDescent="0.3">
      <c r="A242" s="318"/>
      <c r="B242" s="318"/>
      <c r="C242" s="318"/>
      <c r="D242" s="318"/>
      <c r="E242" s="441"/>
      <c r="F242" s="440"/>
      <c r="G242" s="318"/>
      <c r="H242" s="318"/>
      <c r="I242" s="442"/>
      <c r="J242" s="442"/>
      <c r="K242" s="443"/>
      <c r="L242" s="443"/>
      <c r="M242" s="440"/>
      <c r="N242" s="440"/>
      <c r="O242" s="318"/>
      <c r="P242" s="318"/>
      <c r="Q242" s="318"/>
      <c r="R242" s="318"/>
      <c r="S242" s="318"/>
      <c r="T242" s="318"/>
      <c r="U242" s="318"/>
      <c r="V242" s="318"/>
      <c r="W242" s="318"/>
    </row>
    <row r="243" spans="1:23" ht="12.75" customHeight="1" x14ac:dyDescent="0.3">
      <c r="A243" s="318"/>
      <c r="B243" s="318"/>
      <c r="C243" s="318"/>
      <c r="D243" s="318"/>
      <c r="E243" s="441"/>
      <c r="F243" s="440"/>
      <c r="G243" s="318"/>
      <c r="H243" s="318"/>
      <c r="I243" s="442"/>
      <c r="J243" s="442"/>
      <c r="K243" s="443"/>
      <c r="L243" s="443"/>
      <c r="M243" s="440"/>
      <c r="N243" s="440"/>
      <c r="O243" s="318"/>
      <c r="P243" s="318"/>
      <c r="Q243" s="318"/>
      <c r="R243" s="318"/>
      <c r="S243" s="318"/>
      <c r="T243" s="318"/>
      <c r="U243" s="318"/>
      <c r="V243" s="318"/>
      <c r="W243" s="318"/>
    </row>
    <row r="244" spans="1:23" ht="12.75" customHeight="1" x14ac:dyDescent="0.3">
      <c r="A244" s="318"/>
      <c r="B244" s="318"/>
      <c r="C244" s="318"/>
      <c r="D244" s="318"/>
      <c r="E244" s="441"/>
      <c r="F244" s="440"/>
      <c r="G244" s="318"/>
      <c r="H244" s="318"/>
      <c r="I244" s="442"/>
      <c r="J244" s="442"/>
      <c r="K244" s="443"/>
      <c r="L244" s="443"/>
      <c r="M244" s="440"/>
      <c r="N244" s="440"/>
      <c r="O244" s="318"/>
      <c r="P244" s="318"/>
      <c r="Q244" s="318"/>
      <c r="R244" s="318"/>
      <c r="S244" s="318"/>
      <c r="T244" s="318"/>
      <c r="U244" s="318"/>
      <c r="V244" s="318"/>
      <c r="W244" s="318"/>
    </row>
    <row r="245" spans="1:23" ht="12.75" customHeight="1" x14ac:dyDescent="0.3">
      <c r="A245" s="318"/>
      <c r="B245" s="318"/>
      <c r="C245" s="318"/>
      <c r="D245" s="318"/>
      <c r="E245" s="441"/>
      <c r="F245" s="440"/>
      <c r="G245" s="318"/>
      <c r="H245" s="318"/>
      <c r="I245" s="442"/>
      <c r="J245" s="442"/>
      <c r="K245" s="443"/>
      <c r="L245" s="443"/>
      <c r="M245" s="440"/>
      <c r="N245" s="440"/>
      <c r="O245" s="318"/>
      <c r="P245" s="318"/>
      <c r="Q245" s="318"/>
      <c r="R245" s="318"/>
      <c r="S245" s="318"/>
      <c r="T245" s="318"/>
      <c r="U245" s="318"/>
      <c r="V245" s="318"/>
      <c r="W245" s="318"/>
    </row>
    <row r="246" spans="1:23" ht="12.75" customHeight="1" x14ac:dyDescent="0.3">
      <c r="A246" s="318"/>
      <c r="B246" s="318"/>
      <c r="C246" s="318"/>
      <c r="D246" s="318"/>
      <c r="E246" s="441"/>
      <c r="F246" s="440"/>
      <c r="G246" s="318"/>
      <c r="H246" s="318"/>
      <c r="I246" s="442"/>
      <c r="J246" s="442"/>
      <c r="K246" s="443"/>
      <c r="L246" s="443"/>
      <c r="M246" s="440"/>
      <c r="N246" s="440"/>
      <c r="O246" s="318"/>
      <c r="P246" s="318"/>
      <c r="Q246" s="318"/>
      <c r="R246" s="318"/>
      <c r="S246" s="318"/>
      <c r="T246" s="318"/>
      <c r="U246" s="318"/>
      <c r="V246" s="318"/>
      <c r="W246" s="318"/>
    </row>
    <row r="247" spans="1:23" ht="12.75" customHeight="1" x14ac:dyDescent="0.3">
      <c r="A247" s="318"/>
      <c r="B247" s="318"/>
      <c r="C247" s="318"/>
      <c r="D247" s="318"/>
      <c r="E247" s="441"/>
      <c r="F247" s="440"/>
      <c r="G247" s="318"/>
      <c r="H247" s="318"/>
      <c r="I247" s="442"/>
      <c r="J247" s="442"/>
      <c r="K247" s="443"/>
      <c r="L247" s="443"/>
      <c r="M247" s="440"/>
      <c r="N247" s="440"/>
      <c r="O247" s="318"/>
      <c r="P247" s="318"/>
      <c r="Q247" s="318"/>
      <c r="R247" s="318"/>
      <c r="S247" s="318"/>
      <c r="T247" s="318"/>
      <c r="U247" s="318"/>
      <c r="V247" s="318"/>
      <c r="W247" s="318"/>
    </row>
    <row r="248" spans="1:23" ht="12.75" customHeight="1" x14ac:dyDescent="0.3">
      <c r="A248" s="318"/>
      <c r="B248" s="318"/>
      <c r="C248" s="318"/>
      <c r="D248" s="318"/>
      <c r="E248" s="441"/>
      <c r="F248" s="440"/>
      <c r="G248" s="318"/>
      <c r="H248" s="318"/>
      <c r="I248" s="442"/>
      <c r="J248" s="442"/>
      <c r="K248" s="443"/>
      <c r="L248" s="443"/>
      <c r="M248" s="440"/>
      <c r="N248" s="440"/>
      <c r="O248" s="318"/>
      <c r="P248" s="318"/>
      <c r="Q248" s="318"/>
      <c r="R248" s="318"/>
      <c r="S248" s="318"/>
      <c r="T248" s="318"/>
      <c r="U248" s="318"/>
      <c r="V248" s="318"/>
      <c r="W248" s="318"/>
    </row>
    <row r="249" spans="1:23" ht="12.75" customHeight="1" x14ac:dyDescent="0.3">
      <c r="A249" s="318"/>
      <c r="B249" s="318"/>
      <c r="C249" s="318"/>
      <c r="D249" s="318"/>
      <c r="E249" s="441"/>
      <c r="F249" s="440"/>
      <c r="G249" s="318"/>
      <c r="H249" s="318"/>
      <c r="I249" s="442"/>
      <c r="J249" s="442"/>
      <c r="K249" s="443"/>
      <c r="L249" s="443"/>
      <c r="M249" s="440"/>
      <c r="N249" s="440"/>
      <c r="O249" s="318"/>
      <c r="P249" s="318"/>
      <c r="Q249" s="318"/>
      <c r="R249" s="318"/>
      <c r="S249" s="318"/>
      <c r="T249" s="318"/>
      <c r="U249" s="318"/>
      <c r="V249" s="318"/>
      <c r="W249" s="318"/>
    </row>
    <row r="250" spans="1:23" ht="12.75" customHeight="1" x14ac:dyDescent="0.3">
      <c r="A250" s="318"/>
      <c r="B250" s="318"/>
      <c r="C250" s="318"/>
      <c r="D250" s="318"/>
      <c r="E250" s="441"/>
      <c r="F250" s="440"/>
      <c r="G250" s="318"/>
      <c r="H250" s="318"/>
      <c r="I250" s="442"/>
      <c r="J250" s="442"/>
      <c r="K250" s="443"/>
      <c r="L250" s="443"/>
      <c r="M250" s="440"/>
      <c r="N250" s="440"/>
      <c r="O250" s="318"/>
      <c r="P250" s="318"/>
      <c r="Q250" s="318"/>
      <c r="R250" s="318"/>
      <c r="S250" s="318"/>
      <c r="T250" s="318"/>
      <c r="U250" s="318"/>
      <c r="V250" s="318"/>
      <c r="W250" s="318"/>
    </row>
    <row r="251" spans="1:23" ht="12.75" customHeight="1" x14ac:dyDescent="0.3">
      <c r="A251" s="318"/>
      <c r="B251" s="318"/>
      <c r="C251" s="318"/>
      <c r="D251" s="318"/>
      <c r="E251" s="441"/>
      <c r="F251" s="440"/>
      <c r="G251" s="318"/>
      <c r="H251" s="318"/>
      <c r="I251" s="442"/>
      <c r="J251" s="442"/>
      <c r="K251" s="443"/>
      <c r="L251" s="443"/>
      <c r="M251" s="440"/>
      <c r="N251" s="440"/>
      <c r="O251" s="318"/>
      <c r="P251" s="318"/>
      <c r="Q251" s="318"/>
      <c r="R251" s="318"/>
      <c r="S251" s="318"/>
      <c r="T251" s="318"/>
      <c r="U251" s="318"/>
      <c r="V251" s="318"/>
      <c r="W251" s="318"/>
    </row>
    <row r="252" spans="1:23" ht="12.75" customHeight="1" x14ac:dyDescent="0.3">
      <c r="A252" s="318"/>
      <c r="B252" s="318"/>
      <c r="C252" s="318"/>
      <c r="D252" s="318"/>
      <c r="E252" s="441"/>
      <c r="F252" s="440"/>
      <c r="G252" s="318"/>
      <c r="H252" s="318"/>
      <c r="I252" s="442"/>
      <c r="J252" s="442"/>
      <c r="K252" s="443"/>
      <c r="L252" s="443"/>
      <c r="M252" s="440"/>
      <c r="N252" s="440"/>
      <c r="O252" s="318"/>
      <c r="P252" s="318"/>
      <c r="Q252" s="318"/>
      <c r="R252" s="318"/>
      <c r="S252" s="318"/>
      <c r="T252" s="318"/>
      <c r="U252" s="318"/>
      <c r="V252" s="318"/>
      <c r="W252" s="318"/>
    </row>
    <row r="253" spans="1:23" ht="12.75" customHeight="1" x14ac:dyDescent="0.3">
      <c r="A253" s="318"/>
      <c r="B253" s="318"/>
      <c r="C253" s="318"/>
      <c r="D253" s="318"/>
      <c r="E253" s="441"/>
      <c r="F253" s="440"/>
      <c r="G253" s="318"/>
      <c r="H253" s="318"/>
      <c r="I253" s="442"/>
      <c r="J253" s="442"/>
      <c r="K253" s="443"/>
      <c r="L253" s="443"/>
      <c r="M253" s="440"/>
      <c r="N253" s="440"/>
      <c r="O253" s="318"/>
      <c r="P253" s="318"/>
      <c r="Q253" s="318"/>
      <c r="R253" s="318"/>
      <c r="S253" s="318"/>
      <c r="T253" s="318"/>
      <c r="U253" s="318"/>
      <c r="V253" s="318"/>
      <c r="W253" s="318"/>
    </row>
    <row r="254" spans="1:23" ht="12.75" customHeight="1" x14ac:dyDescent="0.3">
      <c r="A254" s="318"/>
      <c r="B254" s="318"/>
      <c r="C254" s="318"/>
      <c r="D254" s="318"/>
      <c r="E254" s="441"/>
      <c r="F254" s="440"/>
      <c r="G254" s="318"/>
      <c r="H254" s="318"/>
      <c r="I254" s="442"/>
      <c r="J254" s="442"/>
      <c r="K254" s="443"/>
      <c r="L254" s="443"/>
      <c r="M254" s="440"/>
      <c r="N254" s="440"/>
      <c r="O254" s="318"/>
      <c r="P254" s="318"/>
      <c r="Q254" s="318"/>
      <c r="R254" s="318"/>
      <c r="S254" s="318"/>
      <c r="T254" s="318"/>
      <c r="U254" s="318"/>
      <c r="V254" s="318"/>
      <c r="W254" s="318"/>
    </row>
    <row r="255" spans="1:23" ht="12.75" customHeight="1" x14ac:dyDescent="0.3">
      <c r="A255" s="318"/>
      <c r="B255" s="318"/>
      <c r="C255" s="318"/>
      <c r="D255" s="318"/>
      <c r="E255" s="441"/>
      <c r="F255" s="440"/>
      <c r="G255" s="318"/>
      <c r="H255" s="318"/>
      <c r="I255" s="442"/>
      <c r="J255" s="442"/>
      <c r="K255" s="443"/>
      <c r="L255" s="443"/>
      <c r="M255" s="440"/>
      <c r="N255" s="440"/>
      <c r="O255" s="318"/>
      <c r="P255" s="318"/>
      <c r="Q255" s="318"/>
      <c r="R255" s="318"/>
      <c r="S255" s="318"/>
      <c r="T255" s="318"/>
      <c r="U255" s="318"/>
      <c r="V255" s="318"/>
      <c r="W255" s="318"/>
    </row>
    <row r="256" spans="1:23" ht="12.75" customHeight="1" x14ac:dyDescent="0.3">
      <c r="A256" s="318"/>
      <c r="B256" s="318"/>
      <c r="C256" s="318"/>
      <c r="D256" s="318"/>
      <c r="E256" s="441"/>
      <c r="F256" s="440"/>
      <c r="G256" s="318"/>
      <c r="H256" s="318"/>
      <c r="I256" s="442"/>
      <c r="J256" s="442"/>
      <c r="K256" s="443"/>
      <c r="L256" s="443"/>
      <c r="M256" s="440"/>
      <c r="N256" s="440"/>
      <c r="O256" s="318"/>
      <c r="P256" s="318"/>
      <c r="Q256" s="318"/>
      <c r="R256" s="318"/>
      <c r="S256" s="318"/>
      <c r="T256" s="318"/>
      <c r="U256" s="318"/>
      <c r="V256" s="318"/>
      <c r="W256" s="318"/>
    </row>
    <row r="257" spans="1:23" ht="12.75" customHeight="1" x14ac:dyDescent="0.3">
      <c r="A257" s="318"/>
      <c r="B257" s="318"/>
      <c r="C257" s="318"/>
      <c r="D257" s="318"/>
      <c r="E257" s="441"/>
      <c r="F257" s="440"/>
      <c r="G257" s="318"/>
      <c r="H257" s="318"/>
      <c r="I257" s="442"/>
      <c r="J257" s="442"/>
      <c r="K257" s="443"/>
      <c r="L257" s="443"/>
      <c r="M257" s="440"/>
      <c r="N257" s="440"/>
      <c r="O257" s="318"/>
      <c r="P257" s="318"/>
      <c r="Q257" s="318"/>
      <c r="R257" s="318"/>
      <c r="S257" s="318"/>
      <c r="T257" s="318"/>
      <c r="U257" s="318"/>
      <c r="V257" s="318"/>
      <c r="W257" s="318"/>
    </row>
    <row r="258" spans="1:23" ht="12.75" customHeight="1" x14ac:dyDescent="0.3">
      <c r="A258" s="318"/>
      <c r="B258" s="318"/>
      <c r="C258" s="318"/>
      <c r="D258" s="318"/>
      <c r="E258" s="441"/>
      <c r="F258" s="440"/>
      <c r="G258" s="318"/>
      <c r="H258" s="318"/>
      <c r="I258" s="442"/>
      <c r="J258" s="442"/>
      <c r="K258" s="443"/>
      <c r="L258" s="443"/>
      <c r="M258" s="440"/>
      <c r="N258" s="440"/>
      <c r="O258" s="318"/>
      <c r="P258" s="318"/>
      <c r="Q258" s="318"/>
      <c r="R258" s="318"/>
      <c r="S258" s="318"/>
      <c r="T258" s="318"/>
      <c r="U258" s="318"/>
      <c r="V258" s="318"/>
      <c r="W258" s="318"/>
    </row>
    <row r="259" spans="1:23" ht="12.75" customHeight="1" x14ac:dyDescent="0.3">
      <c r="A259" s="318"/>
      <c r="B259" s="318"/>
      <c r="C259" s="318"/>
      <c r="D259" s="318"/>
      <c r="E259" s="441"/>
      <c r="F259" s="440"/>
      <c r="G259" s="318"/>
      <c r="H259" s="318"/>
      <c r="I259" s="442"/>
      <c r="J259" s="442"/>
      <c r="K259" s="443"/>
      <c r="L259" s="443"/>
      <c r="M259" s="440"/>
      <c r="N259" s="440"/>
      <c r="O259" s="318"/>
      <c r="P259" s="318"/>
      <c r="Q259" s="318"/>
      <c r="R259" s="318"/>
      <c r="S259" s="318"/>
      <c r="T259" s="318"/>
      <c r="U259" s="318"/>
      <c r="V259" s="318"/>
      <c r="W259" s="318"/>
    </row>
    <row r="260" spans="1:23" ht="12.75" customHeight="1" x14ac:dyDescent="0.3">
      <c r="A260" s="318"/>
      <c r="B260" s="318"/>
      <c r="C260" s="318"/>
      <c r="D260" s="318"/>
      <c r="E260" s="441"/>
      <c r="F260" s="440"/>
      <c r="G260" s="318"/>
      <c r="H260" s="318"/>
      <c r="I260" s="442"/>
      <c r="J260" s="442"/>
      <c r="K260" s="443"/>
      <c r="L260" s="443"/>
      <c r="M260" s="440"/>
      <c r="N260" s="440"/>
      <c r="O260" s="318"/>
      <c r="P260" s="318"/>
      <c r="Q260" s="318"/>
      <c r="R260" s="318"/>
      <c r="S260" s="318"/>
      <c r="T260" s="318"/>
      <c r="U260" s="318"/>
      <c r="V260" s="318"/>
      <c r="W260" s="318"/>
    </row>
    <row r="261" spans="1:23" ht="12.75" customHeight="1" x14ac:dyDescent="0.3">
      <c r="A261" s="318"/>
      <c r="B261" s="318"/>
      <c r="C261" s="318"/>
      <c r="D261" s="318"/>
      <c r="E261" s="441"/>
      <c r="F261" s="440"/>
      <c r="G261" s="318"/>
      <c r="H261" s="318"/>
      <c r="I261" s="442"/>
      <c r="J261" s="442"/>
      <c r="K261" s="443"/>
      <c r="L261" s="443"/>
      <c r="M261" s="440"/>
      <c r="N261" s="440"/>
      <c r="O261" s="318"/>
      <c r="P261" s="318"/>
      <c r="Q261" s="318"/>
      <c r="R261" s="318"/>
      <c r="S261" s="318"/>
      <c r="T261" s="318"/>
      <c r="U261" s="318"/>
      <c r="V261" s="318"/>
      <c r="W261" s="318"/>
    </row>
    <row r="262" spans="1:23" ht="12.75" customHeight="1" x14ac:dyDescent="0.3">
      <c r="A262" s="318"/>
      <c r="B262" s="318"/>
      <c r="C262" s="318"/>
      <c r="D262" s="318"/>
      <c r="E262" s="441"/>
      <c r="F262" s="440"/>
      <c r="G262" s="318"/>
      <c r="H262" s="318"/>
      <c r="I262" s="442"/>
      <c r="J262" s="442"/>
      <c r="K262" s="443"/>
      <c r="L262" s="443"/>
      <c r="M262" s="440"/>
      <c r="N262" s="440"/>
      <c r="O262" s="318"/>
      <c r="P262" s="318"/>
      <c r="Q262" s="318"/>
      <c r="R262" s="318"/>
      <c r="S262" s="318"/>
      <c r="T262" s="318"/>
      <c r="U262" s="318"/>
      <c r="V262" s="318"/>
      <c r="W262" s="318"/>
    </row>
    <row r="263" spans="1:23" ht="12.75" customHeight="1" x14ac:dyDescent="0.3">
      <c r="A263" s="318"/>
      <c r="B263" s="318"/>
      <c r="C263" s="318"/>
      <c r="D263" s="318"/>
      <c r="E263" s="441"/>
      <c r="F263" s="440"/>
      <c r="G263" s="318"/>
      <c r="H263" s="318"/>
      <c r="I263" s="442"/>
      <c r="J263" s="442"/>
      <c r="K263" s="443"/>
      <c r="L263" s="443"/>
      <c r="M263" s="440"/>
      <c r="N263" s="440"/>
      <c r="O263" s="318"/>
      <c r="P263" s="318"/>
      <c r="Q263" s="318"/>
      <c r="R263" s="318"/>
      <c r="S263" s="318"/>
      <c r="T263" s="318"/>
      <c r="U263" s="318"/>
      <c r="V263" s="318"/>
      <c r="W263" s="318"/>
    </row>
    <row r="264" spans="1:23" ht="12.75" customHeight="1" x14ac:dyDescent="0.3">
      <c r="A264" s="318"/>
      <c r="B264" s="318"/>
      <c r="C264" s="318"/>
      <c r="D264" s="318"/>
      <c r="E264" s="441"/>
      <c r="F264" s="440"/>
      <c r="G264" s="318"/>
      <c r="H264" s="318"/>
      <c r="I264" s="442"/>
      <c r="J264" s="442"/>
      <c r="K264" s="443"/>
      <c r="L264" s="443"/>
      <c r="M264" s="440"/>
      <c r="N264" s="440"/>
      <c r="O264" s="318"/>
      <c r="P264" s="318"/>
      <c r="Q264" s="318"/>
      <c r="R264" s="318"/>
      <c r="S264" s="318"/>
      <c r="T264" s="318"/>
      <c r="U264" s="318"/>
      <c r="V264" s="318"/>
      <c r="W264" s="318"/>
    </row>
    <row r="265" spans="1:23" ht="12.75" customHeight="1" x14ac:dyDescent="0.3">
      <c r="A265" s="318"/>
      <c r="B265" s="318"/>
      <c r="C265" s="318"/>
      <c r="D265" s="318"/>
      <c r="E265" s="441"/>
      <c r="F265" s="440"/>
      <c r="G265" s="318"/>
      <c r="H265" s="318"/>
      <c r="I265" s="442"/>
      <c r="J265" s="442"/>
      <c r="K265" s="443"/>
      <c r="L265" s="443"/>
      <c r="M265" s="440"/>
      <c r="N265" s="440"/>
      <c r="O265" s="318"/>
      <c r="P265" s="318"/>
      <c r="Q265" s="318"/>
      <c r="R265" s="318"/>
      <c r="S265" s="318"/>
      <c r="T265" s="318"/>
      <c r="U265" s="318"/>
      <c r="V265" s="318"/>
      <c r="W265" s="318"/>
    </row>
    <row r="266" spans="1:23" ht="12.75" customHeight="1" x14ac:dyDescent="0.3">
      <c r="A266" s="318"/>
      <c r="B266" s="318"/>
      <c r="C266" s="318"/>
      <c r="D266" s="318"/>
      <c r="E266" s="441"/>
      <c r="F266" s="440"/>
      <c r="G266" s="318"/>
      <c r="H266" s="318"/>
      <c r="I266" s="442"/>
      <c r="J266" s="442"/>
      <c r="K266" s="443"/>
      <c r="L266" s="443"/>
      <c r="M266" s="440"/>
      <c r="N266" s="440"/>
      <c r="O266" s="318"/>
      <c r="P266" s="318"/>
      <c r="Q266" s="318"/>
      <c r="R266" s="318"/>
      <c r="S266" s="318"/>
      <c r="T266" s="318"/>
      <c r="U266" s="318"/>
      <c r="V266" s="318"/>
      <c r="W266" s="318"/>
    </row>
    <row r="267" spans="1:23" ht="12.75" customHeight="1" x14ac:dyDescent="0.3">
      <c r="A267" s="318"/>
      <c r="B267" s="318"/>
      <c r="C267" s="318"/>
      <c r="D267" s="318"/>
      <c r="E267" s="441"/>
      <c r="F267" s="440"/>
      <c r="G267" s="318"/>
      <c r="H267" s="318"/>
      <c r="I267" s="442"/>
      <c r="J267" s="442"/>
      <c r="K267" s="443"/>
      <c r="L267" s="443"/>
      <c r="M267" s="440"/>
      <c r="N267" s="440"/>
      <c r="O267" s="318"/>
      <c r="P267" s="318"/>
      <c r="Q267" s="318"/>
      <c r="R267" s="318"/>
      <c r="S267" s="318"/>
      <c r="T267" s="318"/>
      <c r="U267" s="318"/>
      <c r="V267" s="318"/>
      <c r="W267" s="318"/>
    </row>
    <row r="268" spans="1:23" ht="12.75" customHeight="1" x14ac:dyDescent="0.3">
      <c r="A268" s="318"/>
      <c r="B268" s="318"/>
      <c r="C268" s="318"/>
      <c r="D268" s="318"/>
      <c r="E268" s="441"/>
      <c r="F268" s="440"/>
      <c r="G268" s="318"/>
      <c r="H268" s="318"/>
      <c r="I268" s="442"/>
      <c r="J268" s="442"/>
      <c r="K268" s="443"/>
      <c r="L268" s="443"/>
      <c r="M268" s="440"/>
      <c r="N268" s="440"/>
      <c r="O268" s="318"/>
      <c r="P268" s="318"/>
      <c r="Q268" s="318"/>
      <c r="R268" s="318"/>
      <c r="S268" s="318"/>
      <c r="T268" s="318"/>
      <c r="U268" s="318"/>
      <c r="V268" s="318"/>
      <c r="W268" s="318"/>
    </row>
    <row r="269" spans="1:23" ht="12.75" customHeight="1" x14ac:dyDescent="0.3">
      <c r="A269" s="318"/>
      <c r="B269" s="318"/>
      <c r="C269" s="318"/>
      <c r="D269" s="318"/>
      <c r="E269" s="441"/>
      <c r="F269" s="440"/>
      <c r="G269" s="318"/>
      <c r="H269" s="318"/>
      <c r="I269" s="442"/>
      <c r="J269" s="442"/>
      <c r="K269" s="443"/>
      <c r="L269" s="443"/>
      <c r="M269" s="440"/>
      <c r="N269" s="440"/>
      <c r="O269" s="318"/>
      <c r="P269" s="318"/>
      <c r="Q269" s="318"/>
      <c r="R269" s="318"/>
      <c r="S269" s="318"/>
      <c r="T269" s="318"/>
      <c r="U269" s="318"/>
      <c r="V269" s="318"/>
      <c r="W269" s="318"/>
    </row>
    <row r="270" spans="1:23" ht="12.75" customHeight="1" x14ac:dyDescent="0.3">
      <c r="A270" s="318"/>
      <c r="B270" s="318"/>
      <c r="C270" s="318"/>
      <c r="D270" s="318"/>
      <c r="E270" s="441"/>
      <c r="F270" s="440"/>
      <c r="G270" s="318"/>
      <c r="H270" s="318"/>
      <c r="I270" s="442"/>
      <c r="J270" s="442"/>
      <c r="K270" s="443"/>
      <c r="L270" s="443"/>
      <c r="M270" s="440"/>
      <c r="N270" s="440"/>
      <c r="O270" s="318"/>
      <c r="P270" s="318"/>
      <c r="Q270" s="318"/>
      <c r="R270" s="318"/>
      <c r="S270" s="318"/>
      <c r="T270" s="318"/>
      <c r="U270" s="318"/>
      <c r="V270" s="318"/>
      <c r="W270" s="318"/>
    </row>
    <row r="271" spans="1:23" ht="12.75" customHeight="1" x14ac:dyDescent="0.3">
      <c r="A271" s="318"/>
      <c r="B271" s="318"/>
      <c r="C271" s="318"/>
      <c r="D271" s="318"/>
      <c r="E271" s="441"/>
      <c r="F271" s="440"/>
      <c r="G271" s="318"/>
      <c r="H271" s="318"/>
      <c r="I271" s="442"/>
      <c r="J271" s="442"/>
      <c r="K271" s="443"/>
      <c r="L271" s="443"/>
      <c r="M271" s="440"/>
      <c r="N271" s="440"/>
      <c r="O271" s="318"/>
      <c r="P271" s="318"/>
      <c r="Q271" s="318"/>
      <c r="R271" s="318"/>
      <c r="S271" s="318"/>
      <c r="T271" s="318"/>
      <c r="U271" s="318"/>
      <c r="V271" s="318"/>
      <c r="W271" s="318"/>
    </row>
    <row r="272" spans="1:23" ht="12.75" customHeight="1" x14ac:dyDescent="0.3">
      <c r="A272" s="318"/>
      <c r="B272" s="318"/>
      <c r="C272" s="318"/>
      <c r="D272" s="318"/>
      <c r="E272" s="441"/>
      <c r="F272" s="440"/>
      <c r="G272" s="318"/>
      <c r="H272" s="318"/>
      <c r="I272" s="442"/>
      <c r="J272" s="442"/>
      <c r="K272" s="443"/>
      <c r="L272" s="443"/>
      <c r="M272" s="440"/>
      <c r="N272" s="440"/>
      <c r="O272" s="318"/>
      <c r="P272" s="318"/>
      <c r="Q272" s="318"/>
      <c r="R272" s="318"/>
      <c r="S272" s="318"/>
      <c r="T272" s="318"/>
      <c r="U272" s="318"/>
      <c r="V272" s="318"/>
      <c r="W272" s="318"/>
    </row>
    <row r="273" spans="1:23" ht="12.75" customHeight="1" x14ac:dyDescent="0.3">
      <c r="A273" s="318"/>
      <c r="B273" s="318"/>
      <c r="C273" s="318"/>
      <c r="D273" s="318"/>
      <c r="E273" s="441"/>
      <c r="F273" s="440"/>
      <c r="G273" s="318"/>
      <c r="H273" s="318"/>
      <c r="I273" s="442"/>
      <c r="J273" s="442"/>
      <c r="K273" s="443"/>
      <c r="L273" s="443"/>
      <c r="M273" s="440"/>
      <c r="N273" s="440"/>
      <c r="O273" s="318"/>
      <c r="P273" s="318"/>
      <c r="Q273" s="318"/>
      <c r="R273" s="318"/>
      <c r="S273" s="318"/>
      <c r="T273" s="318"/>
      <c r="U273" s="318"/>
      <c r="V273" s="318"/>
      <c r="W273" s="318"/>
    </row>
    <row r="274" spans="1:23" ht="12.75" customHeight="1" x14ac:dyDescent="0.3">
      <c r="A274" s="318"/>
      <c r="B274" s="318"/>
      <c r="C274" s="318"/>
      <c r="D274" s="318"/>
      <c r="E274" s="441"/>
      <c r="F274" s="440"/>
      <c r="G274" s="318"/>
      <c r="H274" s="318"/>
      <c r="I274" s="442"/>
      <c r="J274" s="442"/>
      <c r="K274" s="443"/>
      <c r="L274" s="443"/>
      <c r="M274" s="440"/>
      <c r="N274" s="440"/>
      <c r="O274" s="318"/>
      <c r="P274" s="318"/>
      <c r="Q274" s="318"/>
      <c r="R274" s="318"/>
      <c r="S274" s="318"/>
      <c r="T274" s="318"/>
      <c r="U274" s="318"/>
      <c r="V274" s="318"/>
      <c r="W274" s="318"/>
    </row>
    <row r="275" spans="1:23" ht="12.75" customHeight="1" x14ac:dyDescent="0.3">
      <c r="A275" s="318"/>
      <c r="B275" s="318"/>
      <c r="C275" s="318"/>
      <c r="D275" s="318"/>
      <c r="E275" s="441"/>
      <c r="F275" s="440"/>
      <c r="G275" s="318"/>
      <c r="H275" s="318"/>
      <c r="I275" s="442"/>
      <c r="J275" s="442"/>
      <c r="K275" s="443"/>
      <c r="L275" s="443"/>
      <c r="M275" s="440"/>
      <c r="N275" s="440"/>
      <c r="O275" s="318"/>
      <c r="P275" s="318"/>
      <c r="Q275" s="318"/>
      <c r="R275" s="318"/>
      <c r="S275" s="318"/>
      <c r="T275" s="318"/>
      <c r="U275" s="318"/>
      <c r="V275" s="318"/>
      <c r="W275" s="318"/>
    </row>
    <row r="276" spans="1:23" ht="12.75" customHeight="1" x14ac:dyDescent="0.3">
      <c r="A276" s="318"/>
      <c r="B276" s="318"/>
      <c r="C276" s="318"/>
      <c r="D276" s="318"/>
      <c r="E276" s="441"/>
      <c r="F276" s="440"/>
      <c r="G276" s="318"/>
      <c r="H276" s="318"/>
      <c r="I276" s="442"/>
      <c r="J276" s="442"/>
      <c r="K276" s="443"/>
      <c r="L276" s="443"/>
      <c r="M276" s="440"/>
      <c r="N276" s="440"/>
      <c r="O276" s="318"/>
      <c r="P276" s="318"/>
      <c r="Q276" s="318"/>
      <c r="R276" s="318"/>
      <c r="S276" s="318"/>
      <c r="T276" s="318"/>
      <c r="U276" s="318"/>
      <c r="V276" s="318"/>
      <c r="W276" s="318"/>
    </row>
    <row r="277" spans="1:23" ht="12.75" customHeight="1" x14ac:dyDescent="0.3">
      <c r="A277" s="318"/>
      <c r="B277" s="318"/>
      <c r="C277" s="318"/>
      <c r="D277" s="318"/>
      <c r="E277" s="441"/>
      <c r="F277" s="440"/>
      <c r="G277" s="318"/>
      <c r="H277" s="318"/>
      <c r="I277" s="442"/>
      <c r="J277" s="442"/>
      <c r="K277" s="443"/>
      <c r="L277" s="443"/>
      <c r="M277" s="440"/>
      <c r="N277" s="440"/>
      <c r="O277" s="318"/>
      <c r="P277" s="318"/>
      <c r="Q277" s="318"/>
      <c r="R277" s="318"/>
      <c r="S277" s="318"/>
      <c r="T277" s="318"/>
      <c r="U277" s="318"/>
      <c r="V277" s="318"/>
      <c r="W277" s="318"/>
    </row>
    <row r="278" spans="1:23" ht="12.75" customHeight="1" x14ac:dyDescent="0.3">
      <c r="A278" s="318"/>
      <c r="B278" s="318"/>
      <c r="C278" s="318"/>
      <c r="D278" s="318"/>
      <c r="E278" s="441"/>
      <c r="F278" s="440"/>
      <c r="G278" s="318"/>
      <c r="H278" s="318"/>
      <c r="I278" s="442"/>
      <c r="J278" s="442"/>
      <c r="K278" s="443"/>
      <c r="L278" s="443"/>
      <c r="M278" s="440"/>
      <c r="N278" s="440"/>
      <c r="O278" s="318"/>
      <c r="P278" s="318"/>
      <c r="Q278" s="318"/>
      <c r="R278" s="318"/>
      <c r="S278" s="318"/>
      <c r="T278" s="318"/>
      <c r="U278" s="318"/>
      <c r="V278" s="318"/>
      <c r="W278" s="318"/>
    </row>
    <row r="279" spans="1:23" ht="12.75" customHeight="1" x14ac:dyDescent="0.3">
      <c r="A279" s="318"/>
      <c r="B279" s="318"/>
      <c r="C279" s="318"/>
      <c r="D279" s="318"/>
      <c r="E279" s="441"/>
      <c r="F279" s="440"/>
      <c r="G279" s="318"/>
      <c r="H279" s="318"/>
      <c r="I279" s="442"/>
      <c r="J279" s="442"/>
      <c r="K279" s="443"/>
      <c r="L279" s="443"/>
      <c r="M279" s="440"/>
      <c r="N279" s="440"/>
      <c r="O279" s="318"/>
      <c r="P279" s="318"/>
      <c r="Q279" s="318"/>
      <c r="R279" s="318"/>
      <c r="S279" s="318"/>
      <c r="T279" s="318"/>
      <c r="U279" s="318"/>
      <c r="V279" s="318"/>
      <c r="W279" s="318"/>
    </row>
    <row r="280" spans="1:23" ht="12.75" customHeight="1" x14ac:dyDescent="0.3">
      <c r="A280" s="318"/>
      <c r="B280" s="318"/>
      <c r="C280" s="318"/>
      <c r="D280" s="318"/>
      <c r="E280" s="441"/>
      <c r="F280" s="440"/>
      <c r="G280" s="318"/>
      <c r="H280" s="318"/>
      <c r="I280" s="442"/>
      <c r="J280" s="442"/>
      <c r="K280" s="443"/>
      <c r="L280" s="443"/>
      <c r="M280" s="440"/>
      <c r="N280" s="440"/>
      <c r="O280" s="318"/>
      <c r="P280" s="318"/>
      <c r="Q280" s="318"/>
      <c r="R280" s="318"/>
      <c r="S280" s="318"/>
      <c r="T280" s="318"/>
      <c r="U280" s="318"/>
      <c r="V280" s="318"/>
      <c r="W280" s="318"/>
    </row>
    <row r="281" spans="1:23" ht="12.75" customHeight="1" x14ac:dyDescent="0.3">
      <c r="A281" s="318"/>
      <c r="B281" s="318"/>
      <c r="C281" s="318"/>
      <c r="D281" s="318"/>
      <c r="E281" s="441"/>
      <c r="F281" s="440"/>
      <c r="G281" s="318"/>
      <c r="H281" s="318"/>
      <c r="I281" s="442"/>
      <c r="J281" s="442"/>
      <c r="K281" s="443"/>
      <c r="L281" s="443"/>
      <c r="M281" s="440"/>
      <c r="N281" s="440"/>
      <c r="O281" s="318"/>
      <c r="P281" s="318"/>
      <c r="Q281" s="318"/>
      <c r="R281" s="318"/>
      <c r="S281" s="318"/>
      <c r="T281" s="318"/>
      <c r="U281" s="318"/>
      <c r="V281" s="318"/>
      <c r="W281" s="318"/>
    </row>
    <row r="282" spans="1:23" ht="12.75" customHeight="1" x14ac:dyDescent="0.3">
      <c r="A282" s="318"/>
      <c r="B282" s="318"/>
      <c r="C282" s="318"/>
      <c r="D282" s="318"/>
      <c r="E282" s="441"/>
      <c r="F282" s="440"/>
      <c r="G282" s="318"/>
      <c r="H282" s="318"/>
      <c r="I282" s="442"/>
      <c r="J282" s="442"/>
      <c r="K282" s="443"/>
      <c r="L282" s="443"/>
      <c r="M282" s="440"/>
      <c r="N282" s="440"/>
      <c r="O282" s="318"/>
      <c r="P282" s="318"/>
      <c r="Q282" s="318"/>
      <c r="R282" s="318"/>
      <c r="S282" s="318"/>
      <c r="T282" s="318"/>
      <c r="U282" s="318"/>
      <c r="V282" s="318"/>
      <c r="W282" s="318"/>
    </row>
    <row r="283" spans="1:23" ht="12.75" customHeight="1" x14ac:dyDescent="0.3">
      <c r="A283" s="318"/>
      <c r="B283" s="318"/>
      <c r="C283" s="318"/>
      <c r="D283" s="318"/>
      <c r="E283" s="441"/>
      <c r="F283" s="440"/>
      <c r="G283" s="318"/>
      <c r="H283" s="318"/>
      <c r="I283" s="442"/>
      <c r="J283" s="442"/>
      <c r="K283" s="443"/>
      <c r="L283" s="443"/>
      <c r="M283" s="440"/>
      <c r="N283" s="440"/>
      <c r="O283" s="318"/>
      <c r="P283" s="318"/>
      <c r="Q283" s="318"/>
      <c r="R283" s="318"/>
      <c r="S283" s="318"/>
      <c r="T283" s="318"/>
      <c r="U283" s="318"/>
      <c r="V283" s="318"/>
      <c r="W283" s="318"/>
    </row>
    <row r="284" spans="1:23" ht="12.75" customHeight="1" x14ac:dyDescent="0.3">
      <c r="A284" s="318"/>
      <c r="B284" s="318"/>
      <c r="C284" s="318"/>
      <c r="D284" s="318"/>
      <c r="E284" s="441"/>
      <c r="F284" s="440"/>
      <c r="G284" s="318"/>
      <c r="H284" s="318"/>
      <c r="I284" s="442"/>
      <c r="J284" s="442"/>
      <c r="K284" s="443"/>
      <c r="L284" s="443"/>
      <c r="M284" s="440"/>
      <c r="N284" s="440"/>
      <c r="O284" s="318"/>
      <c r="P284" s="318"/>
      <c r="Q284" s="318"/>
      <c r="R284" s="318"/>
      <c r="S284" s="318"/>
      <c r="T284" s="318"/>
      <c r="U284" s="318"/>
      <c r="V284" s="318"/>
      <c r="W284" s="318"/>
    </row>
    <row r="285" spans="1:23" ht="12.75" customHeight="1" x14ac:dyDescent="0.3">
      <c r="A285" s="318"/>
      <c r="B285" s="318"/>
      <c r="C285" s="318"/>
      <c r="D285" s="318"/>
      <c r="E285" s="441"/>
      <c r="F285" s="440"/>
      <c r="G285" s="318"/>
      <c r="H285" s="318"/>
      <c r="I285" s="442"/>
      <c r="J285" s="442"/>
      <c r="K285" s="443"/>
      <c r="L285" s="443"/>
      <c r="M285" s="440"/>
      <c r="N285" s="440"/>
      <c r="O285" s="318"/>
      <c r="P285" s="318"/>
      <c r="Q285" s="318"/>
      <c r="R285" s="318"/>
      <c r="S285" s="318"/>
      <c r="T285" s="318"/>
      <c r="U285" s="318"/>
      <c r="V285" s="318"/>
      <c r="W285" s="318"/>
    </row>
    <row r="286" spans="1:23" ht="12.75" customHeight="1" x14ac:dyDescent="0.3">
      <c r="A286" s="318"/>
      <c r="B286" s="318"/>
      <c r="C286" s="318"/>
      <c r="D286" s="318"/>
      <c r="E286" s="441"/>
      <c r="F286" s="440"/>
      <c r="G286" s="318"/>
      <c r="H286" s="318"/>
      <c r="I286" s="442"/>
      <c r="J286" s="442"/>
      <c r="K286" s="443"/>
      <c r="L286" s="443"/>
      <c r="M286" s="440"/>
      <c r="N286" s="440"/>
      <c r="O286" s="318"/>
      <c r="P286" s="318"/>
      <c r="Q286" s="318"/>
      <c r="R286" s="318"/>
      <c r="S286" s="318"/>
      <c r="T286" s="318"/>
      <c r="U286" s="318"/>
      <c r="V286" s="318"/>
      <c r="W286" s="318"/>
    </row>
    <row r="287" spans="1:23" ht="12.75" customHeight="1" x14ac:dyDescent="0.3">
      <c r="A287" s="318"/>
      <c r="B287" s="318"/>
      <c r="C287" s="318"/>
      <c r="D287" s="318"/>
      <c r="E287" s="441"/>
      <c r="F287" s="440"/>
      <c r="G287" s="318"/>
      <c r="H287" s="318"/>
      <c r="I287" s="442"/>
      <c r="J287" s="442"/>
      <c r="K287" s="443"/>
      <c r="L287" s="443"/>
      <c r="M287" s="440"/>
      <c r="N287" s="440"/>
      <c r="O287" s="318"/>
      <c r="P287" s="318"/>
      <c r="Q287" s="318"/>
      <c r="R287" s="318"/>
      <c r="S287" s="318"/>
      <c r="T287" s="318"/>
      <c r="U287" s="318"/>
      <c r="V287" s="318"/>
      <c r="W287" s="318"/>
    </row>
    <row r="288" spans="1:23" ht="12.75" customHeight="1" x14ac:dyDescent="0.3">
      <c r="A288" s="318"/>
      <c r="B288" s="318"/>
      <c r="C288" s="318"/>
      <c r="D288" s="318"/>
      <c r="E288" s="441"/>
      <c r="F288" s="440"/>
      <c r="G288" s="318"/>
      <c r="H288" s="318"/>
      <c r="I288" s="442"/>
      <c r="J288" s="442"/>
      <c r="K288" s="443"/>
      <c r="L288" s="443"/>
      <c r="M288" s="440"/>
      <c r="N288" s="440"/>
      <c r="O288" s="318"/>
      <c r="P288" s="318"/>
      <c r="Q288" s="318"/>
      <c r="R288" s="318"/>
      <c r="S288" s="318"/>
      <c r="T288" s="318"/>
      <c r="U288" s="318"/>
      <c r="V288" s="318"/>
      <c r="W288" s="318"/>
    </row>
    <row r="289" spans="1:23" ht="12.75" customHeight="1" x14ac:dyDescent="0.3">
      <c r="A289" s="318"/>
      <c r="B289" s="318"/>
      <c r="C289" s="318"/>
      <c r="D289" s="318"/>
      <c r="E289" s="441"/>
      <c r="F289" s="440"/>
      <c r="G289" s="318"/>
      <c r="H289" s="318"/>
      <c r="I289" s="442"/>
      <c r="J289" s="442"/>
      <c r="K289" s="443"/>
      <c r="L289" s="443"/>
      <c r="M289" s="440"/>
      <c r="N289" s="440"/>
      <c r="O289" s="318"/>
      <c r="P289" s="318"/>
      <c r="Q289" s="318"/>
      <c r="R289" s="318"/>
      <c r="S289" s="318"/>
      <c r="T289" s="318"/>
      <c r="U289" s="318"/>
      <c r="V289" s="318"/>
      <c r="W289" s="318"/>
    </row>
    <row r="290" spans="1:23" ht="12.75" customHeight="1" x14ac:dyDescent="0.3">
      <c r="A290" s="318"/>
      <c r="B290" s="318"/>
      <c r="C290" s="318"/>
      <c r="D290" s="318"/>
      <c r="E290" s="441"/>
      <c r="F290" s="440"/>
      <c r="G290" s="318"/>
      <c r="H290" s="318"/>
      <c r="I290" s="442"/>
      <c r="J290" s="442"/>
      <c r="K290" s="443"/>
      <c r="L290" s="443"/>
      <c r="M290" s="440"/>
      <c r="N290" s="440"/>
      <c r="O290" s="318"/>
      <c r="P290" s="318"/>
      <c r="Q290" s="318"/>
      <c r="R290" s="318"/>
      <c r="S290" s="318"/>
      <c r="T290" s="318"/>
      <c r="U290" s="318"/>
      <c r="V290" s="318"/>
      <c r="W290" s="318"/>
    </row>
    <row r="291" spans="1:23" ht="12.75" customHeight="1" x14ac:dyDescent="0.3">
      <c r="A291" s="318"/>
      <c r="B291" s="318"/>
      <c r="C291" s="318"/>
      <c r="D291" s="318"/>
      <c r="E291" s="441"/>
      <c r="F291" s="440"/>
      <c r="G291" s="318"/>
      <c r="H291" s="318"/>
      <c r="I291" s="442"/>
      <c r="J291" s="442"/>
      <c r="K291" s="443"/>
      <c r="L291" s="443"/>
      <c r="M291" s="440"/>
      <c r="N291" s="440"/>
      <c r="O291" s="318"/>
      <c r="P291" s="318"/>
      <c r="Q291" s="318"/>
      <c r="R291" s="318"/>
      <c r="S291" s="318"/>
      <c r="T291" s="318"/>
      <c r="U291" s="318"/>
      <c r="V291" s="318"/>
      <c r="W291" s="318"/>
    </row>
    <row r="292" spans="1:23" ht="12.75" customHeight="1" x14ac:dyDescent="0.3">
      <c r="A292" s="318"/>
      <c r="B292" s="318"/>
      <c r="C292" s="318"/>
      <c r="D292" s="318"/>
      <c r="E292" s="441"/>
      <c r="F292" s="440"/>
      <c r="G292" s="318"/>
      <c r="H292" s="318"/>
      <c r="I292" s="442"/>
      <c r="J292" s="442"/>
      <c r="K292" s="443"/>
      <c r="L292" s="443"/>
      <c r="M292" s="440"/>
      <c r="N292" s="440"/>
      <c r="O292" s="318"/>
      <c r="P292" s="318"/>
      <c r="Q292" s="318"/>
      <c r="R292" s="318"/>
      <c r="S292" s="318"/>
      <c r="T292" s="318"/>
      <c r="U292" s="318"/>
      <c r="V292" s="318"/>
      <c r="W292" s="318"/>
    </row>
    <row r="293" spans="1:23" ht="12.75" customHeight="1" x14ac:dyDescent="0.3">
      <c r="A293" s="318"/>
      <c r="B293" s="318"/>
      <c r="C293" s="318"/>
      <c r="D293" s="318"/>
      <c r="E293" s="441"/>
      <c r="F293" s="440"/>
      <c r="G293" s="318"/>
      <c r="H293" s="318"/>
      <c r="I293" s="442"/>
      <c r="J293" s="442"/>
      <c r="K293" s="443"/>
      <c r="L293" s="443"/>
      <c r="M293" s="440"/>
      <c r="N293" s="440"/>
      <c r="O293" s="318"/>
      <c r="P293" s="318"/>
      <c r="Q293" s="318"/>
      <c r="R293" s="318"/>
      <c r="S293" s="318"/>
      <c r="T293" s="318"/>
      <c r="U293" s="318"/>
      <c r="V293" s="318"/>
      <c r="W293" s="318"/>
    </row>
    <row r="294" spans="1:23" ht="12.75" customHeight="1" x14ac:dyDescent="0.3">
      <c r="A294" s="318"/>
      <c r="B294" s="318"/>
      <c r="C294" s="318"/>
      <c r="D294" s="318"/>
      <c r="E294" s="441"/>
      <c r="F294" s="440"/>
      <c r="G294" s="318"/>
      <c r="H294" s="318"/>
      <c r="I294" s="442"/>
      <c r="J294" s="442"/>
      <c r="K294" s="443"/>
      <c r="L294" s="443"/>
      <c r="M294" s="440"/>
      <c r="N294" s="440"/>
      <c r="O294" s="318"/>
      <c r="P294" s="318"/>
      <c r="Q294" s="318"/>
      <c r="R294" s="318"/>
      <c r="S294" s="318"/>
      <c r="T294" s="318"/>
      <c r="U294" s="318"/>
      <c r="V294" s="318"/>
      <c r="W294" s="318"/>
    </row>
    <row r="295" spans="1:23" ht="12.75" customHeight="1" x14ac:dyDescent="0.3">
      <c r="A295" s="318"/>
      <c r="B295" s="318"/>
      <c r="C295" s="318"/>
      <c r="D295" s="318"/>
      <c r="E295" s="441"/>
      <c r="F295" s="440"/>
      <c r="G295" s="318"/>
      <c r="H295" s="318"/>
      <c r="I295" s="442"/>
      <c r="J295" s="442"/>
      <c r="K295" s="443"/>
      <c r="L295" s="443"/>
      <c r="M295" s="440"/>
      <c r="N295" s="440"/>
      <c r="O295" s="318"/>
      <c r="P295" s="318"/>
      <c r="Q295" s="318"/>
      <c r="R295" s="318"/>
      <c r="S295" s="318"/>
      <c r="T295" s="318"/>
      <c r="U295" s="318"/>
      <c r="V295" s="318"/>
      <c r="W295" s="318"/>
    </row>
    <row r="296" spans="1:23" ht="12.75" customHeight="1" x14ac:dyDescent="0.3">
      <c r="A296" s="318"/>
      <c r="B296" s="318"/>
      <c r="C296" s="318"/>
      <c r="D296" s="318"/>
      <c r="E296" s="441"/>
      <c r="F296" s="440"/>
      <c r="G296" s="318"/>
      <c r="H296" s="318"/>
      <c r="I296" s="442"/>
      <c r="J296" s="442"/>
      <c r="K296" s="443"/>
      <c r="L296" s="443"/>
      <c r="M296" s="440"/>
      <c r="N296" s="440"/>
      <c r="O296" s="318"/>
      <c r="P296" s="318"/>
      <c r="Q296" s="318"/>
      <c r="R296" s="318"/>
      <c r="S296" s="318"/>
      <c r="T296" s="318"/>
      <c r="U296" s="318"/>
      <c r="V296" s="318"/>
      <c r="W296" s="318"/>
    </row>
    <row r="297" spans="1:23" ht="12.75" customHeight="1" x14ac:dyDescent="0.3">
      <c r="A297" s="318"/>
      <c r="B297" s="318"/>
      <c r="C297" s="318"/>
      <c r="D297" s="318"/>
      <c r="E297" s="441"/>
      <c r="F297" s="440"/>
      <c r="G297" s="318"/>
      <c r="H297" s="318"/>
      <c r="I297" s="442"/>
      <c r="J297" s="442"/>
      <c r="K297" s="443"/>
      <c r="L297" s="443"/>
      <c r="M297" s="440"/>
      <c r="N297" s="440"/>
      <c r="O297" s="318"/>
      <c r="P297" s="318"/>
      <c r="Q297" s="318"/>
      <c r="R297" s="318"/>
      <c r="S297" s="318"/>
      <c r="T297" s="318"/>
      <c r="U297" s="318"/>
      <c r="V297" s="318"/>
      <c r="W297" s="318"/>
    </row>
    <row r="298" spans="1:23" ht="12.75" customHeight="1" x14ac:dyDescent="0.3">
      <c r="A298" s="318"/>
      <c r="B298" s="318"/>
      <c r="C298" s="318"/>
      <c r="D298" s="318"/>
      <c r="E298" s="441"/>
      <c r="F298" s="440"/>
      <c r="G298" s="318"/>
      <c r="H298" s="318"/>
      <c r="I298" s="442"/>
      <c r="J298" s="442"/>
      <c r="K298" s="443"/>
      <c r="L298" s="443"/>
      <c r="M298" s="440"/>
      <c r="N298" s="440"/>
      <c r="O298" s="318"/>
      <c r="P298" s="318"/>
      <c r="Q298" s="318"/>
      <c r="R298" s="318"/>
      <c r="S298" s="318"/>
      <c r="T298" s="318"/>
      <c r="U298" s="318"/>
      <c r="V298" s="318"/>
      <c r="W298" s="318"/>
    </row>
    <row r="299" spans="1:23" ht="12.75" customHeight="1" x14ac:dyDescent="0.3">
      <c r="A299" s="318"/>
      <c r="B299" s="318"/>
      <c r="C299" s="318"/>
      <c r="D299" s="318"/>
      <c r="E299" s="441"/>
      <c r="F299" s="440"/>
      <c r="G299" s="318"/>
      <c r="H299" s="318"/>
      <c r="I299" s="442"/>
      <c r="J299" s="442"/>
      <c r="K299" s="443"/>
      <c r="L299" s="443"/>
      <c r="M299" s="440"/>
      <c r="N299" s="440"/>
      <c r="O299" s="318"/>
      <c r="P299" s="318"/>
      <c r="Q299" s="318"/>
      <c r="R299" s="318"/>
      <c r="S299" s="318"/>
      <c r="T299" s="318"/>
      <c r="U299" s="318"/>
      <c r="V299" s="318"/>
      <c r="W299" s="318"/>
    </row>
    <row r="300" spans="1:23" ht="12.75" customHeight="1" x14ac:dyDescent="0.3">
      <c r="A300" s="318"/>
      <c r="B300" s="318"/>
      <c r="C300" s="318"/>
      <c r="D300" s="318"/>
      <c r="E300" s="441"/>
      <c r="F300" s="440"/>
      <c r="G300" s="318"/>
      <c r="H300" s="318"/>
      <c r="I300" s="442"/>
      <c r="J300" s="442"/>
      <c r="K300" s="443"/>
      <c r="L300" s="443"/>
      <c r="M300" s="440"/>
      <c r="N300" s="440"/>
      <c r="O300" s="318"/>
      <c r="P300" s="318"/>
      <c r="Q300" s="318"/>
      <c r="R300" s="318"/>
      <c r="S300" s="318"/>
      <c r="T300" s="318"/>
      <c r="U300" s="318"/>
      <c r="V300" s="318"/>
      <c r="W300" s="318"/>
    </row>
    <row r="301" spans="1:23" ht="12.75" customHeight="1" x14ac:dyDescent="0.3">
      <c r="A301" s="318"/>
      <c r="B301" s="318"/>
      <c r="C301" s="318"/>
      <c r="D301" s="318"/>
      <c r="E301" s="441"/>
      <c r="F301" s="440"/>
      <c r="G301" s="318"/>
      <c r="H301" s="318"/>
      <c r="I301" s="442"/>
      <c r="J301" s="442"/>
      <c r="K301" s="443"/>
      <c r="L301" s="443"/>
      <c r="M301" s="440"/>
      <c r="N301" s="440"/>
      <c r="O301" s="318"/>
      <c r="P301" s="318"/>
      <c r="Q301" s="318"/>
      <c r="R301" s="318"/>
      <c r="S301" s="318"/>
      <c r="T301" s="318"/>
      <c r="U301" s="318"/>
      <c r="V301" s="318"/>
      <c r="W301" s="318"/>
    </row>
    <row r="302" spans="1:23" ht="12.75" customHeight="1" x14ac:dyDescent="0.3">
      <c r="A302" s="318"/>
      <c r="B302" s="318"/>
      <c r="C302" s="318"/>
      <c r="D302" s="318"/>
      <c r="E302" s="441"/>
      <c r="F302" s="440"/>
      <c r="G302" s="318"/>
      <c r="H302" s="318"/>
      <c r="I302" s="442"/>
      <c r="J302" s="442"/>
      <c r="K302" s="443"/>
      <c r="L302" s="443"/>
      <c r="M302" s="440"/>
      <c r="N302" s="440"/>
      <c r="O302" s="318"/>
      <c r="P302" s="318"/>
      <c r="Q302" s="318"/>
      <c r="R302" s="318"/>
      <c r="S302" s="318"/>
      <c r="T302" s="318"/>
      <c r="U302" s="318"/>
      <c r="V302" s="318"/>
      <c r="W302" s="318"/>
    </row>
    <row r="303" spans="1:23" ht="12.75" customHeight="1" x14ac:dyDescent="0.3">
      <c r="A303" s="318"/>
      <c r="B303" s="318"/>
      <c r="C303" s="318"/>
      <c r="D303" s="318"/>
      <c r="E303" s="441"/>
      <c r="F303" s="440"/>
      <c r="G303" s="318"/>
      <c r="H303" s="318"/>
      <c r="I303" s="442"/>
      <c r="J303" s="442"/>
      <c r="K303" s="443"/>
      <c r="L303" s="443"/>
      <c r="M303" s="440"/>
      <c r="N303" s="440"/>
      <c r="O303" s="318"/>
      <c r="P303" s="318"/>
      <c r="Q303" s="318"/>
      <c r="R303" s="318"/>
      <c r="S303" s="318"/>
      <c r="T303" s="318"/>
      <c r="U303" s="318"/>
      <c r="V303" s="318"/>
      <c r="W303" s="318"/>
    </row>
    <row r="304" spans="1:23" ht="12.75" customHeight="1" x14ac:dyDescent="0.3">
      <c r="A304" s="318"/>
      <c r="B304" s="318"/>
      <c r="C304" s="318"/>
      <c r="D304" s="318"/>
      <c r="E304" s="441"/>
      <c r="F304" s="440"/>
      <c r="G304" s="318"/>
      <c r="H304" s="318"/>
      <c r="I304" s="442"/>
      <c r="J304" s="442"/>
      <c r="K304" s="443"/>
      <c r="L304" s="443"/>
      <c r="M304" s="440"/>
      <c r="N304" s="440"/>
      <c r="O304" s="318"/>
      <c r="P304" s="318"/>
      <c r="Q304" s="318"/>
      <c r="R304" s="318"/>
      <c r="S304" s="318"/>
      <c r="T304" s="318"/>
      <c r="U304" s="318"/>
      <c r="V304" s="318"/>
      <c r="W304" s="318"/>
    </row>
    <row r="305" spans="1:23" ht="12.75" customHeight="1" x14ac:dyDescent="0.3">
      <c r="A305" s="318"/>
      <c r="B305" s="318"/>
      <c r="C305" s="318"/>
      <c r="D305" s="318"/>
      <c r="E305" s="441"/>
      <c r="F305" s="440"/>
      <c r="G305" s="318"/>
      <c r="H305" s="318"/>
      <c r="I305" s="442"/>
      <c r="J305" s="442"/>
      <c r="K305" s="443"/>
      <c r="L305" s="443"/>
      <c r="M305" s="440"/>
      <c r="N305" s="440"/>
      <c r="O305" s="318"/>
      <c r="P305" s="318"/>
      <c r="Q305" s="318"/>
      <c r="R305" s="318"/>
      <c r="S305" s="318"/>
      <c r="T305" s="318"/>
      <c r="U305" s="318"/>
      <c r="V305" s="318"/>
      <c r="W305" s="318"/>
    </row>
    <row r="306" spans="1:23" ht="12.75" customHeight="1" x14ac:dyDescent="0.3">
      <c r="A306" s="318"/>
      <c r="B306" s="318"/>
      <c r="C306" s="318"/>
      <c r="D306" s="318"/>
      <c r="E306" s="441"/>
      <c r="F306" s="440"/>
      <c r="G306" s="318"/>
      <c r="H306" s="318"/>
      <c r="I306" s="442"/>
      <c r="J306" s="442"/>
      <c r="K306" s="443"/>
      <c r="L306" s="443"/>
      <c r="M306" s="440"/>
      <c r="N306" s="440"/>
      <c r="O306" s="318"/>
      <c r="P306" s="318"/>
      <c r="Q306" s="318"/>
      <c r="R306" s="318"/>
      <c r="S306" s="318"/>
      <c r="T306" s="318"/>
      <c r="U306" s="318"/>
      <c r="V306" s="318"/>
      <c r="W306" s="318"/>
    </row>
    <row r="307" spans="1:23" ht="12.75" customHeight="1" x14ac:dyDescent="0.3">
      <c r="A307" s="318"/>
      <c r="B307" s="318"/>
      <c r="C307" s="318"/>
      <c r="D307" s="318"/>
      <c r="E307" s="441"/>
      <c r="F307" s="440"/>
      <c r="G307" s="318"/>
      <c r="H307" s="318"/>
      <c r="I307" s="442"/>
      <c r="J307" s="442"/>
      <c r="K307" s="443"/>
      <c r="L307" s="443"/>
      <c r="M307" s="440"/>
      <c r="N307" s="440"/>
      <c r="O307" s="318"/>
      <c r="P307" s="318"/>
      <c r="Q307" s="318"/>
      <c r="R307" s="318"/>
      <c r="S307" s="318"/>
      <c r="T307" s="318"/>
      <c r="U307" s="318"/>
      <c r="V307" s="318"/>
      <c r="W307" s="318"/>
    </row>
    <row r="308" spans="1:23" ht="12.75" customHeight="1" x14ac:dyDescent="0.3">
      <c r="A308" s="318"/>
      <c r="B308" s="318"/>
      <c r="C308" s="318"/>
      <c r="D308" s="318"/>
      <c r="E308" s="441"/>
      <c r="F308" s="440"/>
      <c r="G308" s="318"/>
      <c r="H308" s="318"/>
      <c r="I308" s="442"/>
      <c r="J308" s="442"/>
      <c r="K308" s="443"/>
      <c r="L308" s="443"/>
      <c r="M308" s="440"/>
      <c r="N308" s="440"/>
      <c r="O308" s="318"/>
      <c r="P308" s="318"/>
      <c r="Q308" s="318"/>
      <c r="R308" s="318"/>
      <c r="S308" s="318"/>
      <c r="T308" s="318"/>
      <c r="U308" s="318"/>
      <c r="V308" s="318"/>
      <c r="W308" s="318"/>
    </row>
    <row r="309" spans="1:23" ht="12.75" customHeight="1" x14ac:dyDescent="0.3">
      <c r="A309" s="318"/>
      <c r="B309" s="318"/>
      <c r="C309" s="318"/>
      <c r="D309" s="318"/>
      <c r="E309" s="441"/>
      <c r="F309" s="440"/>
      <c r="G309" s="318"/>
      <c r="H309" s="318"/>
      <c r="I309" s="442"/>
      <c r="J309" s="442"/>
      <c r="K309" s="443"/>
      <c r="L309" s="443"/>
      <c r="M309" s="440"/>
      <c r="N309" s="440"/>
      <c r="O309" s="318"/>
      <c r="P309" s="318"/>
      <c r="Q309" s="318"/>
      <c r="R309" s="318"/>
      <c r="S309" s="318"/>
      <c r="T309" s="318"/>
      <c r="U309" s="318"/>
      <c r="V309" s="318"/>
      <c r="W309" s="318"/>
    </row>
    <row r="310" spans="1:23" ht="12.75" customHeight="1" x14ac:dyDescent="0.3">
      <c r="A310" s="318"/>
      <c r="B310" s="318"/>
      <c r="C310" s="318"/>
      <c r="D310" s="318"/>
      <c r="E310" s="441"/>
      <c r="F310" s="440"/>
      <c r="G310" s="318"/>
      <c r="H310" s="318"/>
      <c r="I310" s="442"/>
      <c r="J310" s="442"/>
      <c r="K310" s="443"/>
      <c r="L310" s="443"/>
      <c r="M310" s="440"/>
      <c r="N310" s="440"/>
      <c r="O310" s="318"/>
      <c r="P310" s="318"/>
      <c r="Q310" s="318"/>
      <c r="R310" s="318"/>
      <c r="S310" s="318"/>
      <c r="T310" s="318"/>
      <c r="U310" s="318"/>
      <c r="V310" s="318"/>
      <c r="W310" s="318"/>
    </row>
    <row r="311" spans="1:23" ht="12.75" customHeight="1" x14ac:dyDescent="0.3">
      <c r="A311" s="318"/>
      <c r="B311" s="318"/>
      <c r="C311" s="318"/>
      <c r="D311" s="318"/>
      <c r="E311" s="441"/>
      <c r="F311" s="440"/>
      <c r="G311" s="318"/>
      <c r="H311" s="318"/>
      <c r="I311" s="442"/>
      <c r="J311" s="442"/>
      <c r="K311" s="443"/>
      <c r="L311" s="443"/>
      <c r="M311" s="440"/>
      <c r="N311" s="440"/>
      <c r="O311" s="318"/>
      <c r="P311" s="318"/>
      <c r="Q311" s="318"/>
      <c r="R311" s="318"/>
      <c r="S311" s="318"/>
      <c r="T311" s="318"/>
      <c r="U311" s="318"/>
      <c r="V311" s="318"/>
      <c r="W311" s="318"/>
    </row>
    <row r="312" spans="1:23" ht="12.75" customHeight="1" x14ac:dyDescent="0.3">
      <c r="A312" s="318"/>
      <c r="B312" s="318"/>
      <c r="C312" s="318"/>
      <c r="D312" s="318"/>
      <c r="E312" s="441"/>
      <c r="F312" s="440"/>
      <c r="G312" s="318"/>
      <c r="H312" s="318"/>
      <c r="I312" s="442"/>
      <c r="J312" s="442"/>
      <c r="K312" s="443"/>
      <c r="L312" s="443"/>
      <c r="M312" s="440"/>
      <c r="N312" s="440"/>
      <c r="O312" s="318"/>
      <c r="P312" s="318"/>
      <c r="Q312" s="318"/>
      <c r="R312" s="318"/>
      <c r="S312" s="318"/>
      <c r="T312" s="318"/>
      <c r="U312" s="318"/>
      <c r="V312" s="318"/>
      <c r="W312" s="318"/>
    </row>
    <row r="313" spans="1:23" ht="12.75" customHeight="1" x14ac:dyDescent="0.3">
      <c r="A313" s="318"/>
      <c r="B313" s="318"/>
      <c r="C313" s="318"/>
      <c r="D313" s="318"/>
      <c r="E313" s="441"/>
      <c r="F313" s="440"/>
      <c r="G313" s="318"/>
      <c r="H313" s="318"/>
      <c r="I313" s="442"/>
      <c r="J313" s="442"/>
      <c r="K313" s="443"/>
      <c r="L313" s="443"/>
      <c r="M313" s="440"/>
      <c r="N313" s="440"/>
      <c r="O313" s="318"/>
      <c r="P313" s="318"/>
      <c r="Q313" s="318"/>
      <c r="R313" s="318"/>
      <c r="S313" s="318"/>
      <c r="T313" s="318"/>
      <c r="U313" s="318"/>
      <c r="V313" s="318"/>
      <c r="W313" s="318"/>
    </row>
    <row r="314" spans="1:23" ht="12.75" customHeight="1" x14ac:dyDescent="0.3">
      <c r="A314" s="318"/>
      <c r="B314" s="318"/>
      <c r="C314" s="318"/>
      <c r="D314" s="318"/>
      <c r="E314" s="441"/>
      <c r="F314" s="440"/>
      <c r="G314" s="318"/>
      <c r="H314" s="318"/>
      <c r="I314" s="442"/>
      <c r="J314" s="442"/>
      <c r="K314" s="443"/>
      <c r="L314" s="443"/>
      <c r="M314" s="440"/>
      <c r="N314" s="440"/>
      <c r="O314" s="318"/>
      <c r="P314" s="318"/>
      <c r="Q314" s="318"/>
      <c r="R314" s="318"/>
      <c r="S314" s="318"/>
      <c r="T314" s="318"/>
      <c r="U314" s="318"/>
      <c r="V314" s="318"/>
      <c r="W314" s="318"/>
    </row>
    <row r="315" spans="1:23" ht="12.75" customHeight="1" x14ac:dyDescent="0.3">
      <c r="A315" s="318"/>
      <c r="B315" s="318"/>
      <c r="C315" s="318"/>
      <c r="D315" s="318"/>
      <c r="E315" s="441"/>
      <c r="F315" s="440"/>
      <c r="G315" s="318"/>
      <c r="H315" s="318"/>
      <c r="I315" s="442"/>
      <c r="J315" s="442"/>
      <c r="K315" s="443"/>
      <c r="L315" s="443"/>
      <c r="M315" s="440"/>
      <c r="N315" s="440"/>
      <c r="O315" s="318"/>
      <c r="P315" s="318"/>
      <c r="Q315" s="318"/>
      <c r="R315" s="318"/>
      <c r="S315" s="318"/>
      <c r="T315" s="318"/>
      <c r="U315" s="318"/>
      <c r="V315" s="318"/>
      <c r="W315" s="318"/>
    </row>
    <row r="316" spans="1:23" ht="12.75" customHeight="1" x14ac:dyDescent="0.3">
      <c r="A316" s="318"/>
      <c r="B316" s="318"/>
      <c r="C316" s="318"/>
      <c r="D316" s="318"/>
      <c r="E316" s="441"/>
      <c r="F316" s="440"/>
      <c r="G316" s="318"/>
      <c r="H316" s="318"/>
      <c r="I316" s="442"/>
      <c r="J316" s="442"/>
      <c r="K316" s="443"/>
      <c r="L316" s="443"/>
      <c r="M316" s="440"/>
      <c r="N316" s="440"/>
      <c r="O316" s="318"/>
      <c r="P316" s="318"/>
      <c r="Q316" s="318"/>
      <c r="R316" s="318"/>
      <c r="S316" s="318"/>
      <c r="T316" s="318"/>
      <c r="U316" s="318"/>
      <c r="V316" s="318"/>
      <c r="W316" s="318"/>
    </row>
    <row r="317" spans="1:23" ht="12.75" customHeight="1" x14ac:dyDescent="0.3">
      <c r="A317" s="318"/>
      <c r="B317" s="318"/>
      <c r="C317" s="318"/>
      <c r="D317" s="318"/>
      <c r="E317" s="441"/>
      <c r="F317" s="440"/>
      <c r="G317" s="318"/>
      <c r="H317" s="318"/>
      <c r="I317" s="442"/>
      <c r="J317" s="442"/>
      <c r="K317" s="443"/>
      <c r="L317" s="443"/>
      <c r="M317" s="440"/>
      <c r="N317" s="440"/>
      <c r="O317" s="318"/>
      <c r="P317" s="318"/>
      <c r="Q317" s="318"/>
      <c r="R317" s="318"/>
      <c r="S317" s="318"/>
      <c r="T317" s="318"/>
      <c r="U317" s="318"/>
      <c r="V317" s="318"/>
      <c r="W317" s="318"/>
    </row>
    <row r="318" spans="1:23" ht="12.75" customHeight="1" x14ac:dyDescent="0.3">
      <c r="A318" s="318"/>
      <c r="B318" s="318"/>
      <c r="C318" s="318"/>
      <c r="D318" s="318"/>
      <c r="E318" s="441"/>
      <c r="F318" s="440"/>
      <c r="G318" s="318"/>
      <c r="H318" s="318"/>
      <c r="I318" s="442"/>
      <c r="J318" s="442"/>
      <c r="K318" s="443"/>
      <c r="L318" s="443"/>
      <c r="M318" s="440"/>
      <c r="N318" s="440"/>
      <c r="O318" s="318"/>
      <c r="P318" s="318"/>
      <c r="Q318" s="318"/>
      <c r="R318" s="318"/>
      <c r="S318" s="318"/>
      <c r="T318" s="318"/>
      <c r="U318" s="318"/>
      <c r="V318" s="318"/>
      <c r="W318" s="318"/>
    </row>
    <row r="319" spans="1:23" ht="12.75" customHeight="1" x14ac:dyDescent="0.3">
      <c r="A319" s="318"/>
      <c r="B319" s="318"/>
      <c r="C319" s="318"/>
      <c r="D319" s="318"/>
      <c r="E319" s="441"/>
      <c r="F319" s="440"/>
      <c r="G319" s="318"/>
      <c r="H319" s="318"/>
      <c r="I319" s="442"/>
      <c r="J319" s="442"/>
      <c r="K319" s="443"/>
      <c r="L319" s="443"/>
      <c r="M319" s="440"/>
      <c r="N319" s="440"/>
      <c r="O319" s="318"/>
      <c r="P319" s="318"/>
      <c r="Q319" s="318"/>
      <c r="R319" s="318"/>
      <c r="S319" s="318"/>
      <c r="T319" s="318"/>
      <c r="U319" s="318"/>
      <c r="V319" s="318"/>
      <c r="W319" s="318"/>
    </row>
    <row r="320" spans="1:23" ht="12.75" customHeight="1" x14ac:dyDescent="0.3">
      <c r="A320" s="318"/>
      <c r="B320" s="318"/>
      <c r="C320" s="318"/>
      <c r="D320" s="318"/>
      <c r="E320" s="441"/>
      <c r="F320" s="440"/>
      <c r="G320" s="318"/>
      <c r="H320" s="318"/>
      <c r="I320" s="442"/>
      <c r="J320" s="442"/>
      <c r="K320" s="443"/>
      <c r="L320" s="443"/>
      <c r="M320" s="440"/>
      <c r="N320" s="440"/>
      <c r="O320" s="318"/>
      <c r="P320" s="318"/>
      <c r="Q320" s="318"/>
      <c r="R320" s="318"/>
      <c r="S320" s="318"/>
      <c r="T320" s="318"/>
      <c r="U320" s="318"/>
      <c r="V320" s="318"/>
      <c r="W320" s="318"/>
    </row>
    <row r="321" spans="1:23" ht="12.75" customHeight="1" x14ac:dyDescent="0.3">
      <c r="A321" s="318"/>
      <c r="B321" s="318"/>
      <c r="C321" s="318"/>
      <c r="D321" s="318"/>
      <c r="E321" s="441"/>
      <c r="F321" s="440"/>
      <c r="G321" s="318"/>
      <c r="H321" s="318"/>
      <c r="I321" s="442"/>
      <c r="J321" s="442"/>
      <c r="K321" s="443"/>
      <c r="L321" s="443"/>
      <c r="M321" s="440"/>
      <c r="N321" s="440"/>
      <c r="O321" s="318"/>
      <c r="P321" s="318"/>
      <c r="Q321" s="318"/>
      <c r="R321" s="318"/>
      <c r="S321" s="318"/>
      <c r="T321" s="318"/>
      <c r="U321" s="318"/>
      <c r="V321" s="318"/>
      <c r="W321" s="318"/>
    </row>
    <row r="322" spans="1:23" ht="12.75" customHeight="1" x14ac:dyDescent="0.3">
      <c r="A322" s="318"/>
      <c r="B322" s="318"/>
      <c r="C322" s="318"/>
      <c r="D322" s="318"/>
      <c r="E322" s="441"/>
      <c r="F322" s="440"/>
      <c r="G322" s="318"/>
      <c r="H322" s="318"/>
      <c r="I322" s="442"/>
      <c r="J322" s="442"/>
      <c r="K322" s="443"/>
      <c r="L322" s="443"/>
      <c r="M322" s="440"/>
      <c r="N322" s="440"/>
      <c r="O322" s="318"/>
      <c r="P322" s="318"/>
      <c r="Q322" s="318"/>
      <c r="R322" s="318"/>
      <c r="S322" s="318"/>
      <c r="T322" s="318"/>
      <c r="U322" s="318"/>
      <c r="V322" s="318"/>
      <c r="W322" s="318"/>
    </row>
    <row r="323" spans="1:23" ht="12.75" customHeight="1" x14ac:dyDescent="0.3">
      <c r="A323" s="318"/>
      <c r="B323" s="318"/>
      <c r="C323" s="318"/>
      <c r="D323" s="318"/>
      <c r="E323" s="441"/>
      <c r="F323" s="440"/>
      <c r="G323" s="318"/>
      <c r="H323" s="318"/>
      <c r="I323" s="442"/>
      <c r="J323" s="442"/>
      <c r="K323" s="443"/>
      <c r="L323" s="443"/>
      <c r="M323" s="440"/>
      <c r="N323" s="440"/>
      <c r="O323" s="318"/>
      <c r="P323" s="318"/>
      <c r="Q323" s="318"/>
      <c r="R323" s="318"/>
      <c r="S323" s="318"/>
      <c r="T323" s="318"/>
      <c r="U323" s="318"/>
      <c r="V323" s="318"/>
      <c r="W323" s="318"/>
    </row>
    <row r="324" spans="1:23" ht="12.75" customHeight="1" x14ac:dyDescent="0.3">
      <c r="A324" s="318"/>
      <c r="B324" s="318"/>
      <c r="C324" s="318"/>
      <c r="D324" s="318"/>
      <c r="E324" s="441"/>
      <c r="F324" s="440"/>
      <c r="G324" s="318"/>
      <c r="H324" s="318"/>
      <c r="I324" s="442"/>
      <c r="J324" s="442"/>
      <c r="K324" s="443"/>
      <c r="L324" s="443"/>
      <c r="M324" s="440"/>
      <c r="N324" s="440"/>
      <c r="O324" s="318"/>
      <c r="P324" s="318"/>
      <c r="Q324" s="318"/>
      <c r="R324" s="318"/>
      <c r="S324" s="318"/>
      <c r="T324" s="318"/>
      <c r="U324" s="318"/>
      <c r="V324" s="318"/>
      <c r="W324" s="318"/>
    </row>
    <row r="325" spans="1:23" ht="12.75" customHeight="1" x14ac:dyDescent="0.3">
      <c r="A325" s="318"/>
      <c r="B325" s="318"/>
      <c r="C325" s="318"/>
      <c r="D325" s="318"/>
      <c r="E325" s="441"/>
      <c r="F325" s="440"/>
      <c r="G325" s="318"/>
      <c r="H325" s="318"/>
      <c r="I325" s="442"/>
      <c r="J325" s="442"/>
      <c r="K325" s="443"/>
      <c r="L325" s="443"/>
      <c r="M325" s="440"/>
      <c r="N325" s="440"/>
      <c r="O325" s="318"/>
      <c r="P325" s="318"/>
      <c r="Q325" s="318"/>
      <c r="R325" s="318"/>
      <c r="S325" s="318"/>
      <c r="T325" s="318"/>
      <c r="U325" s="318"/>
      <c r="V325" s="318"/>
      <c r="W325" s="318"/>
    </row>
    <row r="326" spans="1:23" ht="12.75" customHeight="1" x14ac:dyDescent="0.3">
      <c r="A326" s="318"/>
      <c r="B326" s="318"/>
      <c r="C326" s="318"/>
      <c r="D326" s="318"/>
      <c r="E326" s="441"/>
      <c r="F326" s="440"/>
      <c r="G326" s="318"/>
      <c r="H326" s="318"/>
      <c r="I326" s="442"/>
      <c r="J326" s="442"/>
      <c r="K326" s="443"/>
      <c r="L326" s="443"/>
      <c r="M326" s="440"/>
      <c r="N326" s="440"/>
      <c r="O326" s="318"/>
      <c r="P326" s="318"/>
      <c r="Q326" s="318"/>
      <c r="R326" s="318"/>
      <c r="S326" s="318"/>
      <c r="T326" s="318"/>
      <c r="U326" s="318"/>
      <c r="V326" s="318"/>
      <c r="W326" s="318"/>
    </row>
    <row r="327" spans="1:23" ht="12.75" customHeight="1" x14ac:dyDescent="0.3">
      <c r="A327" s="318"/>
      <c r="B327" s="318"/>
      <c r="C327" s="318"/>
      <c r="D327" s="318"/>
      <c r="E327" s="441"/>
      <c r="F327" s="440"/>
      <c r="G327" s="318"/>
      <c r="H327" s="318"/>
      <c r="I327" s="442"/>
      <c r="J327" s="442"/>
      <c r="K327" s="443"/>
      <c r="L327" s="443"/>
      <c r="M327" s="440"/>
      <c r="N327" s="440"/>
      <c r="O327" s="318"/>
      <c r="P327" s="318"/>
      <c r="Q327" s="318"/>
      <c r="R327" s="318"/>
      <c r="S327" s="318"/>
      <c r="T327" s="318"/>
      <c r="U327" s="318"/>
      <c r="V327" s="318"/>
      <c r="W327" s="318"/>
    </row>
    <row r="328" spans="1:23" ht="12.75" customHeight="1" x14ac:dyDescent="0.3">
      <c r="A328" s="318"/>
      <c r="B328" s="318"/>
      <c r="C328" s="318"/>
      <c r="D328" s="318"/>
      <c r="E328" s="441"/>
      <c r="F328" s="440"/>
      <c r="G328" s="318"/>
      <c r="H328" s="318"/>
      <c r="I328" s="442"/>
      <c r="J328" s="442"/>
      <c r="K328" s="443"/>
      <c r="L328" s="443"/>
      <c r="M328" s="440"/>
      <c r="N328" s="440"/>
      <c r="O328" s="318"/>
      <c r="P328" s="318"/>
      <c r="Q328" s="318"/>
      <c r="R328" s="318"/>
      <c r="S328" s="318"/>
      <c r="T328" s="318"/>
      <c r="U328" s="318"/>
      <c r="V328" s="318"/>
      <c r="W328" s="318"/>
    </row>
    <row r="329" spans="1:23" ht="12.75" customHeight="1" x14ac:dyDescent="0.3">
      <c r="A329" s="318"/>
      <c r="B329" s="318"/>
      <c r="C329" s="318"/>
      <c r="D329" s="318"/>
      <c r="E329" s="441"/>
      <c r="F329" s="440"/>
      <c r="G329" s="318"/>
      <c r="H329" s="318"/>
      <c r="I329" s="442"/>
      <c r="J329" s="442"/>
      <c r="K329" s="443"/>
      <c r="L329" s="443"/>
      <c r="M329" s="440"/>
      <c r="N329" s="440"/>
      <c r="O329" s="318"/>
      <c r="P329" s="318"/>
      <c r="Q329" s="318"/>
      <c r="R329" s="318"/>
      <c r="S329" s="318"/>
      <c r="T329" s="318"/>
      <c r="U329" s="318"/>
      <c r="V329" s="318"/>
      <c r="W329" s="318"/>
    </row>
    <row r="330" spans="1:23" ht="12.75" customHeight="1" x14ac:dyDescent="0.3">
      <c r="A330" s="318"/>
      <c r="B330" s="318"/>
      <c r="C330" s="318"/>
      <c r="D330" s="318"/>
      <c r="E330" s="441"/>
      <c r="F330" s="440"/>
      <c r="G330" s="318"/>
      <c r="H330" s="318"/>
      <c r="I330" s="442"/>
      <c r="J330" s="442"/>
      <c r="K330" s="443"/>
      <c r="L330" s="443"/>
      <c r="M330" s="440"/>
      <c r="N330" s="440"/>
      <c r="O330" s="318"/>
      <c r="P330" s="318"/>
      <c r="Q330" s="318"/>
      <c r="R330" s="318"/>
      <c r="S330" s="318"/>
      <c r="T330" s="318"/>
      <c r="U330" s="318"/>
      <c r="V330" s="318"/>
      <c r="W330" s="318"/>
    </row>
    <row r="331" spans="1:23" ht="12.75" customHeight="1" x14ac:dyDescent="0.3">
      <c r="A331" s="318"/>
      <c r="B331" s="318"/>
      <c r="C331" s="318"/>
      <c r="D331" s="318"/>
      <c r="E331" s="441"/>
      <c r="F331" s="440"/>
      <c r="G331" s="318"/>
      <c r="H331" s="318"/>
      <c r="I331" s="442"/>
      <c r="J331" s="442"/>
      <c r="K331" s="443"/>
      <c r="L331" s="443"/>
      <c r="M331" s="440"/>
      <c r="N331" s="440"/>
      <c r="O331" s="318"/>
      <c r="P331" s="318"/>
      <c r="Q331" s="318"/>
      <c r="R331" s="318"/>
      <c r="S331" s="318"/>
      <c r="T331" s="318"/>
      <c r="U331" s="318"/>
      <c r="V331" s="318"/>
      <c r="W331" s="318"/>
    </row>
    <row r="332" spans="1:23" ht="12.75" customHeight="1" x14ac:dyDescent="0.3">
      <c r="A332" s="318"/>
      <c r="B332" s="318"/>
      <c r="C332" s="318"/>
      <c r="D332" s="318"/>
      <c r="E332" s="441"/>
      <c r="F332" s="440"/>
      <c r="G332" s="318"/>
      <c r="H332" s="318"/>
      <c r="I332" s="442"/>
      <c r="J332" s="442"/>
      <c r="K332" s="443"/>
      <c r="L332" s="443"/>
      <c r="M332" s="440"/>
      <c r="N332" s="440"/>
      <c r="O332" s="318"/>
      <c r="P332" s="318"/>
      <c r="Q332" s="318"/>
      <c r="R332" s="318"/>
      <c r="S332" s="318"/>
      <c r="T332" s="318"/>
      <c r="U332" s="318"/>
      <c r="V332" s="318"/>
      <c r="W332" s="318"/>
    </row>
    <row r="333" spans="1:23" ht="12.75" customHeight="1" x14ac:dyDescent="0.3">
      <c r="A333" s="318"/>
      <c r="B333" s="318"/>
      <c r="C333" s="318"/>
      <c r="D333" s="318"/>
      <c r="E333" s="441"/>
      <c r="F333" s="440"/>
      <c r="G333" s="318"/>
      <c r="H333" s="318"/>
      <c r="I333" s="442"/>
      <c r="J333" s="442"/>
      <c r="K333" s="443"/>
      <c r="L333" s="443"/>
      <c r="M333" s="440"/>
      <c r="N333" s="440"/>
      <c r="O333" s="318"/>
      <c r="P333" s="318"/>
      <c r="Q333" s="318"/>
      <c r="R333" s="318"/>
      <c r="S333" s="318"/>
      <c r="T333" s="318"/>
      <c r="U333" s="318"/>
      <c r="V333" s="318"/>
      <c r="W333" s="318"/>
    </row>
    <row r="334" spans="1:23" ht="12.75" customHeight="1" x14ac:dyDescent="0.3">
      <c r="A334" s="318"/>
      <c r="B334" s="318"/>
      <c r="C334" s="318"/>
      <c r="D334" s="318"/>
      <c r="E334" s="441"/>
      <c r="F334" s="440"/>
      <c r="G334" s="318"/>
      <c r="H334" s="318"/>
      <c r="I334" s="442"/>
      <c r="J334" s="442"/>
      <c r="K334" s="443"/>
      <c r="L334" s="443"/>
      <c r="M334" s="440"/>
      <c r="N334" s="440"/>
      <c r="O334" s="318"/>
      <c r="P334" s="318"/>
      <c r="Q334" s="318"/>
      <c r="R334" s="318"/>
      <c r="S334" s="318"/>
      <c r="T334" s="318"/>
      <c r="U334" s="318"/>
      <c r="V334" s="318"/>
      <c r="W334" s="318"/>
    </row>
    <row r="335" spans="1:23" ht="12.75" customHeight="1" x14ac:dyDescent="0.3">
      <c r="A335" s="318"/>
      <c r="B335" s="318"/>
      <c r="C335" s="318"/>
      <c r="D335" s="318"/>
      <c r="E335" s="441"/>
      <c r="F335" s="440"/>
      <c r="G335" s="318"/>
      <c r="H335" s="318"/>
      <c r="I335" s="442"/>
      <c r="J335" s="442"/>
      <c r="K335" s="443"/>
      <c r="L335" s="443"/>
      <c r="M335" s="440"/>
      <c r="N335" s="440"/>
      <c r="O335" s="318"/>
      <c r="P335" s="318"/>
      <c r="Q335" s="318"/>
      <c r="R335" s="318"/>
      <c r="S335" s="318"/>
      <c r="T335" s="318"/>
      <c r="U335" s="318"/>
      <c r="V335" s="318"/>
      <c r="W335" s="318"/>
    </row>
    <row r="336" spans="1:23" ht="12.75" customHeight="1" x14ac:dyDescent="0.3">
      <c r="A336" s="318"/>
      <c r="B336" s="318"/>
      <c r="C336" s="318"/>
      <c r="D336" s="318"/>
      <c r="E336" s="441"/>
      <c r="F336" s="440"/>
      <c r="G336" s="318"/>
      <c r="H336" s="318"/>
      <c r="I336" s="442"/>
      <c r="J336" s="442"/>
      <c r="K336" s="443"/>
      <c r="L336" s="443"/>
      <c r="M336" s="440"/>
      <c r="N336" s="440"/>
      <c r="O336" s="318"/>
      <c r="P336" s="318"/>
      <c r="Q336" s="318"/>
      <c r="R336" s="318"/>
      <c r="S336" s="318"/>
      <c r="T336" s="318"/>
      <c r="U336" s="318"/>
      <c r="V336" s="318"/>
      <c r="W336" s="318"/>
    </row>
    <row r="337" spans="1:23" ht="12.75" customHeight="1" x14ac:dyDescent="0.3">
      <c r="A337" s="318"/>
      <c r="B337" s="318"/>
      <c r="C337" s="318"/>
      <c r="D337" s="318"/>
      <c r="E337" s="441"/>
      <c r="F337" s="440"/>
      <c r="G337" s="318"/>
      <c r="H337" s="318"/>
      <c r="I337" s="442"/>
      <c r="J337" s="442"/>
      <c r="K337" s="443"/>
      <c r="L337" s="443"/>
      <c r="M337" s="440"/>
      <c r="N337" s="440"/>
      <c r="O337" s="318"/>
      <c r="P337" s="318"/>
      <c r="Q337" s="318"/>
      <c r="R337" s="318"/>
      <c r="S337" s="318"/>
      <c r="T337" s="318"/>
      <c r="U337" s="318"/>
      <c r="V337" s="318"/>
      <c r="W337" s="318"/>
    </row>
    <row r="338" spans="1:23" ht="12.75" customHeight="1" x14ac:dyDescent="0.3">
      <c r="A338" s="318"/>
      <c r="B338" s="318"/>
      <c r="C338" s="318"/>
      <c r="D338" s="318"/>
      <c r="E338" s="441"/>
      <c r="F338" s="440"/>
      <c r="G338" s="318"/>
      <c r="H338" s="318"/>
      <c r="I338" s="442"/>
      <c r="J338" s="442"/>
      <c r="K338" s="443"/>
      <c r="L338" s="443"/>
      <c r="M338" s="440"/>
      <c r="N338" s="440"/>
      <c r="O338" s="318"/>
      <c r="P338" s="318"/>
      <c r="Q338" s="318"/>
      <c r="R338" s="318"/>
      <c r="S338" s="318"/>
      <c r="T338" s="318"/>
      <c r="U338" s="318"/>
      <c r="V338" s="318"/>
      <c r="W338" s="318"/>
    </row>
    <row r="339" spans="1:23" ht="12.75" customHeight="1" x14ac:dyDescent="0.3">
      <c r="A339" s="318"/>
      <c r="B339" s="318"/>
      <c r="C339" s="318"/>
      <c r="D339" s="318"/>
      <c r="E339" s="441"/>
      <c r="F339" s="440"/>
      <c r="G339" s="318"/>
      <c r="H339" s="318"/>
      <c r="I339" s="442"/>
      <c r="J339" s="442"/>
      <c r="K339" s="443"/>
      <c r="L339" s="443"/>
      <c r="M339" s="440"/>
      <c r="N339" s="440"/>
      <c r="O339" s="318"/>
      <c r="P339" s="318"/>
      <c r="Q339" s="318"/>
      <c r="R339" s="318"/>
      <c r="S339" s="318"/>
      <c r="T339" s="318"/>
      <c r="U339" s="318"/>
      <c r="V339" s="318"/>
      <c r="W339" s="318"/>
    </row>
    <row r="340" spans="1:23" ht="12.75" customHeight="1" x14ac:dyDescent="0.3">
      <c r="A340" s="318"/>
      <c r="B340" s="318"/>
      <c r="C340" s="318"/>
      <c r="D340" s="318"/>
      <c r="E340" s="441"/>
      <c r="F340" s="440"/>
      <c r="G340" s="318"/>
      <c r="H340" s="318"/>
      <c r="I340" s="442"/>
      <c r="J340" s="442"/>
      <c r="K340" s="443"/>
      <c r="L340" s="443"/>
      <c r="M340" s="440"/>
      <c r="N340" s="440"/>
      <c r="O340" s="318"/>
      <c r="P340" s="318"/>
      <c r="Q340" s="318"/>
      <c r="R340" s="318"/>
      <c r="S340" s="318"/>
      <c r="T340" s="318"/>
      <c r="U340" s="318"/>
      <c r="V340" s="318"/>
      <c r="W340" s="318"/>
    </row>
    <row r="341" spans="1:23" ht="12.75" customHeight="1" x14ac:dyDescent="0.3">
      <c r="A341" s="318"/>
      <c r="B341" s="318"/>
      <c r="C341" s="318"/>
      <c r="D341" s="318"/>
      <c r="E341" s="441"/>
      <c r="F341" s="440"/>
      <c r="G341" s="318"/>
      <c r="H341" s="318"/>
      <c r="I341" s="442"/>
      <c r="J341" s="442"/>
      <c r="K341" s="443"/>
      <c r="L341" s="443"/>
      <c r="M341" s="440"/>
      <c r="N341" s="440"/>
      <c r="O341" s="318"/>
      <c r="P341" s="318"/>
      <c r="Q341" s="318"/>
      <c r="R341" s="318"/>
      <c r="S341" s="318"/>
      <c r="T341" s="318"/>
      <c r="U341" s="318"/>
      <c r="V341" s="318"/>
      <c r="W341" s="318"/>
    </row>
    <row r="342" spans="1:23" ht="12.75" customHeight="1" x14ac:dyDescent="0.3">
      <c r="A342" s="318"/>
      <c r="B342" s="318"/>
      <c r="C342" s="318"/>
      <c r="D342" s="318"/>
      <c r="E342" s="441"/>
      <c r="F342" s="440"/>
      <c r="G342" s="318"/>
      <c r="H342" s="318"/>
      <c r="I342" s="442"/>
      <c r="J342" s="442"/>
      <c r="K342" s="443"/>
      <c r="L342" s="443"/>
      <c r="M342" s="440"/>
      <c r="N342" s="440"/>
      <c r="O342" s="318"/>
      <c r="P342" s="318"/>
      <c r="Q342" s="318"/>
      <c r="R342" s="318"/>
      <c r="S342" s="318"/>
      <c r="T342" s="318"/>
      <c r="U342" s="318"/>
      <c r="V342" s="318"/>
      <c r="W342" s="318"/>
    </row>
    <row r="343" spans="1:23" ht="12.75" customHeight="1" x14ac:dyDescent="0.3">
      <c r="A343" s="318"/>
      <c r="B343" s="318"/>
      <c r="C343" s="318"/>
      <c r="D343" s="318"/>
      <c r="E343" s="441"/>
      <c r="F343" s="440"/>
      <c r="G343" s="318"/>
      <c r="H343" s="318"/>
      <c r="I343" s="442"/>
      <c r="J343" s="442"/>
      <c r="K343" s="443"/>
      <c r="L343" s="443"/>
      <c r="M343" s="440"/>
      <c r="N343" s="440"/>
      <c r="O343" s="318"/>
      <c r="P343" s="318"/>
      <c r="Q343" s="318"/>
      <c r="R343" s="318"/>
      <c r="S343" s="318"/>
      <c r="T343" s="318"/>
      <c r="U343" s="318"/>
      <c r="V343" s="318"/>
      <c r="W343" s="318"/>
    </row>
    <row r="344" spans="1:23" ht="12.75" customHeight="1" x14ac:dyDescent="0.3">
      <c r="A344" s="318"/>
      <c r="B344" s="318"/>
      <c r="C344" s="318"/>
      <c r="D344" s="318"/>
      <c r="E344" s="441"/>
      <c r="F344" s="440"/>
      <c r="G344" s="318"/>
      <c r="H344" s="318"/>
      <c r="I344" s="442"/>
      <c r="J344" s="442"/>
      <c r="K344" s="443"/>
      <c r="L344" s="443"/>
      <c r="M344" s="440"/>
      <c r="N344" s="440"/>
      <c r="O344" s="318"/>
      <c r="P344" s="318"/>
      <c r="Q344" s="318"/>
      <c r="R344" s="318"/>
      <c r="S344" s="318"/>
      <c r="T344" s="318"/>
      <c r="U344" s="318"/>
      <c r="V344" s="318"/>
      <c r="W344" s="318"/>
    </row>
    <row r="345" spans="1:23" ht="12.75" customHeight="1" x14ac:dyDescent="0.3">
      <c r="A345" s="318"/>
      <c r="B345" s="318"/>
      <c r="C345" s="318"/>
      <c r="D345" s="318"/>
      <c r="E345" s="441"/>
      <c r="F345" s="440"/>
      <c r="G345" s="318"/>
      <c r="H345" s="318"/>
      <c r="I345" s="442"/>
      <c r="J345" s="442"/>
      <c r="K345" s="443"/>
      <c r="L345" s="443"/>
      <c r="M345" s="440"/>
      <c r="N345" s="440"/>
      <c r="O345" s="318"/>
      <c r="P345" s="318"/>
      <c r="Q345" s="318"/>
      <c r="R345" s="318"/>
      <c r="S345" s="318"/>
      <c r="T345" s="318"/>
      <c r="U345" s="318"/>
      <c r="V345" s="318"/>
      <c r="W345" s="318"/>
    </row>
    <row r="346" spans="1:23" ht="12.75" customHeight="1" x14ac:dyDescent="0.3">
      <c r="A346" s="318"/>
      <c r="B346" s="318"/>
      <c r="C346" s="318"/>
      <c r="D346" s="318"/>
      <c r="E346" s="441"/>
      <c r="F346" s="440"/>
      <c r="G346" s="318"/>
      <c r="H346" s="318"/>
      <c r="I346" s="442"/>
      <c r="J346" s="442"/>
      <c r="K346" s="443"/>
      <c r="L346" s="443"/>
      <c r="M346" s="440"/>
      <c r="N346" s="440"/>
      <c r="O346" s="318"/>
      <c r="P346" s="318"/>
      <c r="Q346" s="318"/>
      <c r="R346" s="318"/>
      <c r="S346" s="318"/>
      <c r="T346" s="318"/>
      <c r="U346" s="318"/>
      <c r="V346" s="318"/>
      <c r="W346" s="318"/>
    </row>
    <row r="347" spans="1:23" ht="12.75" customHeight="1" x14ac:dyDescent="0.3">
      <c r="A347" s="318"/>
      <c r="B347" s="318"/>
      <c r="C347" s="318"/>
      <c r="D347" s="318"/>
      <c r="E347" s="441"/>
      <c r="F347" s="440"/>
      <c r="G347" s="318"/>
      <c r="H347" s="318"/>
      <c r="I347" s="442"/>
      <c r="J347" s="442"/>
      <c r="K347" s="443"/>
      <c r="L347" s="443"/>
      <c r="M347" s="440"/>
      <c r="N347" s="440"/>
      <c r="O347" s="318"/>
      <c r="P347" s="318"/>
      <c r="Q347" s="318"/>
      <c r="R347" s="318"/>
      <c r="S347" s="318"/>
      <c r="T347" s="318"/>
      <c r="U347" s="318"/>
      <c r="V347" s="318"/>
      <c r="W347" s="318"/>
    </row>
    <row r="348" spans="1:23" ht="12.75" customHeight="1" x14ac:dyDescent="0.3">
      <c r="A348" s="318"/>
      <c r="B348" s="318"/>
      <c r="C348" s="318"/>
      <c r="D348" s="318"/>
      <c r="E348" s="441"/>
      <c r="F348" s="440"/>
      <c r="G348" s="318"/>
      <c r="H348" s="318"/>
      <c r="I348" s="442"/>
      <c r="J348" s="442"/>
      <c r="K348" s="443"/>
      <c r="L348" s="443"/>
      <c r="M348" s="440"/>
      <c r="N348" s="440"/>
      <c r="O348" s="318"/>
      <c r="P348" s="318"/>
      <c r="Q348" s="318"/>
      <c r="R348" s="318"/>
      <c r="S348" s="318"/>
      <c r="T348" s="318"/>
      <c r="U348" s="318"/>
      <c r="V348" s="318"/>
      <c r="W348" s="318"/>
    </row>
    <row r="349" spans="1:23" ht="12.75" customHeight="1" x14ac:dyDescent="0.3">
      <c r="A349" s="318"/>
      <c r="B349" s="318"/>
      <c r="C349" s="318"/>
      <c r="D349" s="318"/>
      <c r="E349" s="441"/>
      <c r="F349" s="440"/>
      <c r="G349" s="318"/>
      <c r="H349" s="318"/>
      <c r="I349" s="442"/>
      <c r="J349" s="442"/>
      <c r="K349" s="443"/>
      <c r="L349" s="443"/>
      <c r="M349" s="440"/>
      <c r="N349" s="440"/>
      <c r="O349" s="318"/>
      <c r="P349" s="318"/>
      <c r="Q349" s="318"/>
      <c r="R349" s="318"/>
      <c r="S349" s="318"/>
      <c r="T349" s="318"/>
      <c r="U349" s="318"/>
      <c r="V349" s="318"/>
      <c r="W349" s="318"/>
    </row>
    <row r="350" spans="1:23" ht="12.75" customHeight="1" x14ac:dyDescent="0.3">
      <c r="A350" s="318"/>
      <c r="B350" s="318"/>
      <c r="C350" s="318"/>
      <c r="D350" s="318"/>
      <c r="E350" s="441"/>
      <c r="F350" s="440"/>
      <c r="G350" s="318"/>
      <c r="H350" s="318"/>
      <c r="I350" s="442"/>
      <c r="J350" s="442"/>
      <c r="K350" s="443"/>
      <c r="L350" s="443"/>
      <c r="M350" s="440"/>
      <c r="N350" s="440"/>
      <c r="O350" s="318"/>
      <c r="P350" s="318"/>
      <c r="Q350" s="318"/>
      <c r="R350" s="318"/>
      <c r="S350" s="318"/>
      <c r="T350" s="318"/>
      <c r="U350" s="318"/>
      <c r="V350" s="318"/>
      <c r="W350" s="318"/>
    </row>
    <row r="351" spans="1:23" ht="12.75" customHeight="1" x14ac:dyDescent="0.3">
      <c r="A351" s="318"/>
      <c r="B351" s="318"/>
      <c r="C351" s="318"/>
      <c r="D351" s="318"/>
      <c r="E351" s="441"/>
      <c r="F351" s="440"/>
      <c r="G351" s="318"/>
      <c r="H351" s="318"/>
      <c r="I351" s="442"/>
      <c r="J351" s="442"/>
      <c r="K351" s="443"/>
      <c r="L351" s="443"/>
      <c r="M351" s="440"/>
      <c r="N351" s="440"/>
      <c r="O351" s="318"/>
      <c r="P351" s="318"/>
      <c r="Q351" s="318"/>
      <c r="R351" s="318"/>
      <c r="S351" s="318"/>
      <c r="T351" s="318"/>
      <c r="U351" s="318"/>
      <c r="V351" s="318"/>
      <c r="W351" s="318"/>
    </row>
    <row r="352" spans="1:23" ht="12.75" customHeight="1" x14ac:dyDescent="0.3">
      <c r="A352" s="318"/>
      <c r="B352" s="318"/>
      <c r="C352" s="318"/>
      <c r="D352" s="318"/>
      <c r="E352" s="441"/>
      <c r="F352" s="440"/>
      <c r="G352" s="318"/>
      <c r="H352" s="318"/>
      <c r="I352" s="442"/>
      <c r="J352" s="442"/>
      <c r="K352" s="443"/>
      <c r="L352" s="443"/>
      <c r="M352" s="440"/>
      <c r="N352" s="440"/>
      <c r="O352" s="318"/>
      <c r="P352" s="318"/>
      <c r="Q352" s="318"/>
      <c r="R352" s="318"/>
      <c r="S352" s="318"/>
      <c r="T352" s="318"/>
      <c r="U352" s="318"/>
      <c r="V352" s="318"/>
      <c r="W352" s="318"/>
    </row>
    <row r="353" spans="1:23" ht="12.75" customHeight="1" x14ac:dyDescent="0.3">
      <c r="A353" s="318"/>
      <c r="B353" s="318"/>
      <c r="C353" s="318"/>
      <c r="D353" s="318"/>
      <c r="E353" s="441"/>
      <c r="F353" s="440"/>
      <c r="G353" s="318"/>
      <c r="H353" s="318"/>
      <c r="I353" s="442"/>
      <c r="J353" s="442"/>
      <c r="K353" s="443"/>
      <c r="L353" s="443"/>
      <c r="M353" s="440"/>
      <c r="N353" s="440"/>
      <c r="O353" s="318"/>
      <c r="P353" s="318"/>
      <c r="Q353" s="318"/>
      <c r="R353" s="318"/>
      <c r="S353" s="318"/>
      <c r="T353" s="318"/>
      <c r="U353" s="318"/>
      <c r="V353" s="318"/>
      <c r="W353" s="318"/>
    </row>
    <row r="354" spans="1:23" ht="12.75" customHeight="1" x14ac:dyDescent="0.3">
      <c r="A354" s="318"/>
      <c r="B354" s="318"/>
      <c r="C354" s="318"/>
      <c r="D354" s="318"/>
      <c r="E354" s="441"/>
      <c r="F354" s="440"/>
      <c r="G354" s="318"/>
      <c r="H354" s="318"/>
      <c r="I354" s="442"/>
      <c r="J354" s="442"/>
      <c r="K354" s="443"/>
      <c r="L354" s="443"/>
      <c r="M354" s="440"/>
      <c r="N354" s="440"/>
      <c r="O354" s="318"/>
      <c r="P354" s="318"/>
      <c r="Q354" s="318"/>
      <c r="R354" s="318"/>
      <c r="S354" s="318"/>
      <c r="T354" s="318"/>
      <c r="U354" s="318"/>
      <c r="V354" s="318"/>
      <c r="W354" s="318"/>
    </row>
    <row r="355" spans="1:23" ht="12.75" customHeight="1" x14ac:dyDescent="0.3">
      <c r="A355" s="318"/>
      <c r="B355" s="318"/>
      <c r="C355" s="318"/>
      <c r="D355" s="318"/>
      <c r="E355" s="441"/>
      <c r="F355" s="440"/>
      <c r="G355" s="318"/>
      <c r="H355" s="318"/>
      <c r="I355" s="442"/>
      <c r="J355" s="442"/>
      <c r="K355" s="443"/>
      <c r="L355" s="443"/>
      <c r="M355" s="440"/>
      <c r="N355" s="440"/>
      <c r="O355" s="318"/>
      <c r="P355" s="318"/>
      <c r="Q355" s="318"/>
      <c r="R355" s="318"/>
      <c r="S355" s="318"/>
      <c r="T355" s="318"/>
      <c r="U355" s="318"/>
      <c r="V355" s="318"/>
      <c r="W355" s="318"/>
    </row>
    <row r="356" spans="1:23" ht="12.75" customHeight="1" x14ac:dyDescent="0.3">
      <c r="A356" s="318"/>
      <c r="B356" s="318"/>
      <c r="C356" s="318"/>
      <c r="D356" s="318"/>
      <c r="E356" s="441"/>
      <c r="F356" s="440"/>
      <c r="G356" s="318"/>
      <c r="H356" s="318"/>
      <c r="I356" s="442"/>
      <c r="J356" s="442"/>
      <c r="K356" s="443"/>
      <c r="L356" s="443"/>
      <c r="M356" s="440"/>
      <c r="N356" s="440"/>
      <c r="O356" s="318"/>
      <c r="P356" s="318"/>
      <c r="Q356" s="318"/>
      <c r="R356" s="318"/>
      <c r="S356" s="318"/>
      <c r="T356" s="318"/>
      <c r="U356" s="318"/>
      <c r="V356" s="318"/>
      <c r="W356" s="318"/>
    </row>
    <row r="357" spans="1:23" ht="12.75" customHeight="1" x14ac:dyDescent="0.3">
      <c r="A357" s="318"/>
      <c r="B357" s="318"/>
      <c r="C357" s="318"/>
      <c r="D357" s="318"/>
      <c r="E357" s="441"/>
      <c r="F357" s="440"/>
      <c r="G357" s="318"/>
      <c r="H357" s="318"/>
      <c r="I357" s="442"/>
      <c r="J357" s="442"/>
      <c r="K357" s="443"/>
      <c r="L357" s="443"/>
      <c r="M357" s="440"/>
      <c r="N357" s="440"/>
      <c r="O357" s="318"/>
      <c r="P357" s="318"/>
      <c r="Q357" s="318"/>
      <c r="R357" s="318"/>
      <c r="S357" s="318"/>
      <c r="T357" s="318"/>
      <c r="U357" s="318"/>
      <c r="V357" s="318"/>
      <c r="W357" s="318"/>
    </row>
    <row r="358" spans="1:23" ht="12.75" customHeight="1" x14ac:dyDescent="0.3">
      <c r="A358" s="318"/>
      <c r="B358" s="318"/>
      <c r="C358" s="318"/>
      <c r="D358" s="318"/>
      <c r="E358" s="441"/>
      <c r="F358" s="440"/>
      <c r="G358" s="318"/>
      <c r="H358" s="318"/>
      <c r="I358" s="442"/>
      <c r="J358" s="442"/>
      <c r="K358" s="443"/>
      <c r="L358" s="443"/>
      <c r="M358" s="440"/>
      <c r="N358" s="440"/>
      <c r="O358" s="318"/>
      <c r="P358" s="318"/>
      <c r="Q358" s="318"/>
      <c r="R358" s="318"/>
      <c r="S358" s="318"/>
      <c r="T358" s="318"/>
      <c r="U358" s="318"/>
      <c r="V358" s="318"/>
      <c r="W358" s="318"/>
    </row>
    <row r="359" spans="1:23" ht="12.75" customHeight="1" x14ac:dyDescent="0.3">
      <c r="A359" s="318"/>
      <c r="B359" s="318"/>
      <c r="C359" s="318"/>
      <c r="D359" s="318"/>
      <c r="E359" s="441"/>
      <c r="F359" s="440"/>
      <c r="G359" s="318"/>
      <c r="H359" s="318"/>
      <c r="I359" s="442"/>
      <c r="J359" s="442"/>
      <c r="K359" s="443"/>
      <c r="L359" s="443"/>
      <c r="M359" s="440"/>
      <c r="N359" s="440"/>
      <c r="O359" s="318"/>
      <c r="P359" s="318"/>
      <c r="Q359" s="318"/>
      <c r="R359" s="318"/>
      <c r="S359" s="318"/>
      <c r="T359" s="318"/>
      <c r="U359" s="318"/>
      <c r="V359" s="318"/>
      <c r="W359" s="318"/>
    </row>
    <row r="360" spans="1:23" ht="12.75" customHeight="1" x14ac:dyDescent="0.3">
      <c r="A360" s="318"/>
      <c r="B360" s="318"/>
      <c r="C360" s="318"/>
      <c r="D360" s="318"/>
      <c r="E360" s="441"/>
      <c r="F360" s="440"/>
      <c r="G360" s="318"/>
      <c r="H360" s="318"/>
      <c r="I360" s="442"/>
      <c r="J360" s="442"/>
      <c r="K360" s="443"/>
      <c r="L360" s="443"/>
      <c r="M360" s="440"/>
      <c r="N360" s="440"/>
      <c r="O360" s="318"/>
      <c r="P360" s="318"/>
      <c r="Q360" s="318"/>
      <c r="R360" s="318"/>
      <c r="S360" s="318"/>
      <c r="T360" s="318"/>
      <c r="U360" s="318"/>
      <c r="V360" s="318"/>
      <c r="W360" s="318"/>
    </row>
    <row r="361" spans="1:23" ht="12.75" customHeight="1" x14ac:dyDescent="0.3">
      <c r="A361" s="318"/>
      <c r="B361" s="318"/>
      <c r="C361" s="318"/>
      <c r="D361" s="318"/>
      <c r="E361" s="441"/>
      <c r="F361" s="440"/>
      <c r="G361" s="318"/>
      <c r="H361" s="318"/>
      <c r="I361" s="442"/>
      <c r="J361" s="442"/>
      <c r="K361" s="443"/>
      <c r="L361" s="443"/>
      <c r="M361" s="440"/>
      <c r="N361" s="440"/>
      <c r="O361" s="318"/>
      <c r="P361" s="318"/>
      <c r="Q361" s="318"/>
      <c r="R361" s="318"/>
      <c r="S361" s="318"/>
      <c r="T361" s="318"/>
      <c r="U361" s="318"/>
      <c r="V361" s="318"/>
      <c r="W361" s="318"/>
    </row>
    <row r="362" spans="1:23" ht="12.75" customHeight="1" x14ac:dyDescent="0.3">
      <c r="A362" s="318"/>
      <c r="B362" s="318"/>
      <c r="C362" s="318"/>
      <c r="D362" s="318"/>
      <c r="E362" s="441"/>
      <c r="F362" s="440"/>
      <c r="G362" s="318"/>
      <c r="H362" s="318"/>
      <c r="I362" s="442"/>
      <c r="J362" s="442"/>
      <c r="K362" s="443"/>
      <c r="L362" s="443"/>
      <c r="M362" s="440"/>
      <c r="N362" s="440"/>
      <c r="O362" s="318"/>
      <c r="P362" s="318"/>
      <c r="Q362" s="318"/>
      <c r="R362" s="318"/>
      <c r="S362" s="318"/>
      <c r="T362" s="318"/>
      <c r="U362" s="318"/>
      <c r="V362" s="318"/>
      <c r="W362" s="318"/>
    </row>
    <row r="363" spans="1:23" ht="12.75" customHeight="1" x14ac:dyDescent="0.3">
      <c r="A363" s="318"/>
      <c r="B363" s="318"/>
      <c r="C363" s="318"/>
      <c r="D363" s="318"/>
      <c r="E363" s="441"/>
      <c r="F363" s="440"/>
      <c r="G363" s="318"/>
      <c r="H363" s="318"/>
      <c r="I363" s="442"/>
      <c r="J363" s="442"/>
      <c r="K363" s="443"/>
      <c r="L363" s="443"/>
      <c r="M363" s="440"/>
      <c r="N363" s="440"/>
      <c r="O363" s="318"/>
      <c r="P363" s="318"/>
      <c r="Q363" s="318"/>
      <c r="R363" s="318"/>
      <c r="S363" s="318"/>
      <c r="T363" s="318"/>
      <c r="U363" s="318"/>
      <c r="V363" s="318"/>
      <c r="W363" s="318"/>
    </row>
    <row r="364" spans="1:23" ht="12.75" customHeight="1" x14ac:dyDescent="0.3">
      <c r="A364" s="318"/>
      <c r="B364" s="318"/>
      <c r="C364" s="318"/>
      <c r="D364" s="318"/>
      <c r="E364" s="441"/>
      <c r="F364" s="440"/>
      <c r="G364" s="318"/>
      <c r="H364" s="318"/>
      <c r="I364" s="442"/>
      <c r="J364" s="442"/>
      <c r="K364" s="443"/>
      <c r="L364" s="443"/>
      <c r="M364" s="440"/>
      <c r="N364" s="440"/>
      <c r="O364" s="318"/>
      <c r="P364" s="318"/>
      <c r="Q364" s="318"/>
      <c r="R364" s="318"/>
      <c r="S364" s="318"/>
      <c r="T364" s="318"/>
      <c r="U364" s="318"/>
      <c r="V364" s="318"/>
      <c r="W364" s="318"/>
    </row>
    <row r="365" spans="1:23" ht="12.75" customHeight="1" x14ac:dyDescent="0.3">
      <c r="A365" s="318"/>
      <c r="B365" s="318"/>
      <c r="C365" s="318"/>
      <c r="D365" s="318"/>
      <c r="E365" s="441"/>
      <c r="F365" s="440"/>
      <c r="G365" s="318"/>
      <c r="H365" s="318"/>
      <c r="I365" s="442"/>
      <c r="J365" s="442"/>
      <c r="K365" s="443"/>
      <c r="L365" s="443"/>
      <c r="M365" s="440"/>
      <c r="N365" s="440"/>
      <c r="O365" s="318"/>
      <c r="P365" s="318"/>
      <c r="Q365" s="318"/>
      <c r="R365" s="318"/>
      <c r="S365" s="318"/>
      <c r="T365" s="318"/>
      <c r="U365" s="318"/>
      <c r="V365" s="318"/>
      <c r="W365" s="318"/>
    </row>
    <row r="366" spans="1:23" ht="12.75" customHeight="1" x14ac:dyDescent="0.3">
      <c r="A366" s="318"/>
      <c r="B366" s="318"/>
      <c r="C366" s="318"/>
      <c r="D366" s="318"/>
      <c r="E366" s="441"/>
      <c r="F366" s="440"/>
      <c r="G366" s="318"/>
      <c r="H366" s="318"/>
      <c r="I366" s="442"/>
      <c r="J366" s="442"/>
      <c r="K366" s="443"/>
      <c r="L366" s="443"/>
      <c r="M366" s="440"/>
      <c r="N366" s="440"/>
      <c r="O366" s="318"/>
      <c r="P366" s="318"/>
      <c r="Q366" s="318"/>
      <c r="R366" s="318"/>
      <c r="S366" s="318"/>
      <c r="T366" s="318"/>
      <c r="U366" s="318"/>
      <c r="V366" s="318"/>
      <c r="W366" s="318"/>
    </row>
    <row r="367" spans="1:23" ht="12.75" customHeight="1" x14ac:dyDescent="0.3">
      <c r="A367" s="318"/>
      <c r="B367" s="318"/>
      <c r="C367" s="318"/>
      <c r="D367" s="318"/>
      <c r="E367" s="441"/>
      <c r="F367" s="440"/>
      <c r="G367" s="318"/>
      <c r="H367" s="318"/>
      <c r="I367" s="442"/>
      <c r="J367" s="442"/>
      <c r="K367" s="443"/>
      <c r="L367" s="443"/>
      <c r="M367" s="440"/>
      <c r="N367" s="440"/>
      <c r="O367" s="318"/>
      <c r="P367" s="318"/>
      <c r="Q367" s="318"/>
      <c r="R367" s="318"/>
      <c r="S367" s="318"/>
      <c r="T367" s="318"/>
      <c r="U367" s="318"/>
      <c r="V367" s="318"/>
      <c r="W367" s="318"/>
    </row>
    <row r="368" spans="1:23" ht="12.75" customHeight="1" x14ac:dyDescent="0.3">
      <c r="A368" s="318"/>
      <c r="B368" s="318"/>
      <c r="C368" s="318"/>
      <c r="D368" s="318"/>
      <c r="E368" s="441"/>
      <c r="F368" s="440"/>
      <c r="G368" s="318"/>
      <c r="H368" s="318"/>
      <c r="I368" s="442"/>
      <c r="J368" s="442"/>
      <c r="K368" s="443"/>
      <c r="L368" s="443"/>
      <c r="M368" s="440"/>
      <c r="N368" s="440"/>
      <c r="O368" s="318"/>
      <c r="P368" s="318"/>
      <c r="Q368" s="318"/>
      <c r="R368" s="318"/>
      <c r="S368" s="318"/>
      <c r="T368" s="318"/>
      <c r="U368" s="318"/>
      <c r="V368" s="318"/>
      <c r="W368" s="318"/>
    </row>
    <row r="369" spans="1:23" ht="12.75" customHeight="1" x14ac:dyDescent="0.3">
      <c r="A369" s="318"/>
      <c r="B369" s="318"/>
      <c r="C369" s="318"/>
      <c r="D369" s="318"/>
      <c r="E369" s="441"/>
      <c r="F369" s="440"/>
      <c r="G369" s="318"/>
      <c r="H369" s="318"/>
      <c r="I369" s="442"/>
      <c r="J369" s="442"/>
      <c r="K369" s="443"/>
      <c r="L369" s="443"/>
      <c r="M369" s="440"/>
      <c r="N369" s="440"/>
      <c r="O369" s="318"/>
      <c r="P369" s="318"/>
      <c r="Q369" s="318"/>
      <c r="R369" s="318"/>
      <c r="S369" s="318"/>
      <c r="T369" s="318"/>
      <c r="U369" s="318"/>
      <c r="V369" s="318"/>
      <c r="W369" s="318"/>
    </row>
    <row r="370" spans="1:23" ht="12.75" customHeight="1" x14ac:dyDescent="0.3">
      <c r="A370" s="318"/>
      <c r="B370" s="318"/>
      <c r="C370" s="318"/>
      <c r="D370" s="318"/>
      <c r="E370" s="441"/>
      <c r="F370" s="440"/>
      <c r="G370" s="318"/>
      <c r="H370" s="318"/>
      <c r="I370" s="442"/>
      <c r="J370" s="442"/>
      <c r="K370" s="443"/>
      <c r="L370" s="443"/>
      <c r="M370" s="440"/>
      <c r="N370" s="440"/>
      <c r="O370" s="318"/>
      <c r="P370" s="318"/>
      <c r="Q370" s="318"/>
      <c r="R370" s="318"/>
      <c r="S370" s="318"/>
      <c r="T370" s="318"/>
      <c r="U370" s="318"/>
      <c r="V370" s="318"/>
      <c r="W370" s="318"/>
    </row>
    <row r="371" spans="1:23" ht="12.75" customHeight="1" x14ac:dyDescent="0.3">
      <c r="A371" s="318"/>
      <c r="B371" s="318"/>
      <c r="C371" s="318"/>
      <c r="D371" s="318"/>
      <c r="E371" s="441"/>
      <c r="F371" s="440"/>
      <c r="G371" s="318"/>
      <c r="H371" s="318"/>
      <c r="I371" s="442"/>
      <c r="J371" s="442"/>
      <c r="K371" s="443"/>
      <c r="L371" s="443"/>
      <c r="M371" s="440"/>
      <c r="N371" s="440"/>
      <c r="O371" s="318"/>
      <c r="P371" s="318"/>
      <c r="Q371" s="318"/>
      <c r="R371" s="318"/>
      <c r="S371" s="318"/>
      <c r="T371" s="318"/>
      <c r="U371" s="318"/>
      <c r="V371" s="318"/>
      <c r="W371" s="318"/>
    </row>
    <row r="372" spans="1:23" ht="12.75" customHeight="1" x14ac:dyDescent="0.3">
      <c r="A372" s="318"/>
      <c r="B372" s="318"/>
      <c r="C372" s="318"/>
      <c r="D372" s="318"/>
      <c r="E372" s="441"/>
      <c r="F372" s="440"/>
      <c r="G372" s="318"/>
      <c r="H372" s="318"/>
      <c r="I372" s="442"/>
      <c r="J372" s="442"/>
      <c r="K372" s="443"/>
      <c r="L372" s="443"/>
      <c r="M372" s="440"/>
      <c r="N372" s="440"/>
      <c r="O372" s="318"/>
      <c r="P372" s="318"/>
      <c r="Q372" s="318"/>
      <c r="R372" s="318"/>
      <c r="S372" s="318"/>
      <c r="T372" s="318"/>
      <c r="U372" s="318"/>
      <c r="V372" s="318"/>
      <c r="W372" s="318"/>
    </row>
    <row r="373" spans="1:23" ht="12.75" customHeight="1" x14ac:dyDescent="0.3">
      <c r="A373" s="318"/>
      <c r="B373" s="318"/>
      <c r="C373" s="318"/>
      <c r="D373" s="318"/>
      <c r="E373" s="441"/>
      <c r="F373" s="440"/>
      <c r="G373" s="318"/>
      <c r="H373" s="318"/>
      <c r="I373" s="442"/>
      <c r="J373" s="442"/>
      <c r="K373" s="443"/>
      <c r="L373" s="443"/>
      <c r="M373" s="440"/>
      <c r="N373" s="440"/>
      <c r="O373" s="318"/>
      <c r="P373" s="318"/>
      <c r="Q373" s="318"/>
      <c r="R373" s="318"/>
      <c r="S373" s="318"/>
      <c r="T373" s="318"/>
      <c r="U373" s="318"/>
      <c r="V373" s="318"/>
      <c r="W373" s="318"/>
    </row>
    <row r="374" spans="1:23" ht="12.75" customHeight="1" x14ac:dyDescent="0.3">
      <c r="A374" s="318"/>
      <c r="B374" s="318"/>
      <c r="C374" s="318"/>
      <c r="D374" s="318"/>
      <c r="E374" s="441"/>
      <c r="F374" s="440"/>
      <c r="G374" s="318"/>
      <c r="H374" s="318"/>
      <c r="I374" s="442"/>
      <c r="J374" s="442"/>
      <c r="K374" s="443"/>
      <c r="L374" s="443"/>
      <c r="M374" s="440"/>
      <c r="N374" s="440"/>
      <c r="O374" s="318"/>
      <c r="P374" s="318"/>
      <c r="Q374" s="318"/>
      <c r="R374" s="318"/>
      <c r="S374" s="318"/>
      <c r="T374" s="318"/>
      <c r="U374" s="318"/>
      <c r="V374" s="318"/>
      <c r="W374" s="318"/>
    </row>
    <row r="375" spans="1:23" ht="12.75" customHeight="1" x14ac:dyDescent="0.3">
      <c r="A375" s="318"/>
      <c r="B375" s="318"/>
      <c r="C375" s="318"/>
      <c r="D375" s="318"/>
      <c r="E375" s="441"/>
      <c r="F375" s="440"/>
      <c r="G375" s="318"/>
      <c r="H375" s="318"/>
      <c r="I375" s="442"/>
      <c r="J375" s="442"/>
      <c r="K375" s="443"/>
      <c r="L375" s="443"/>
      <c r="M375" s="440"/>
      <c r="N375" s="440"/>
      <c r="O375" s="318"/>
      <c r="P375" s="318"/>
      <c r="Q375" s="318"/>
      <c r="R375" s="318"/>
      <c r="S375" s="318"/>
      <c r="T375" s="318"/>
      <c r="U375" s="318"/>
      <c r="V375" s="318"/>
      <c r="W375" s="318"/>
    </row>
    <row r="376" spans="1:23" ht="12.75" customHeight="1" x14ac:dyDescent="0.3">
      <c r="A376" s="318"/>
      <c r="B376" s="318"/>
      <c r="C376" s="318"/>
      <c r="D376" s="318"/>
      <c r="E376" s="441"/>
      <c r="F376" s="440"/>
      <c r="G376" s="318"/>
      <c r="H376" s="318"/>
      <c r="I376" s="442"/>
      <c r="J376" s="442"/>
      <c r="K376" s="443"/>
      <c r="L376" s="443"/>
      <c r="M376" s="440"/>
      <c r="N376" s="440"/>
      <c r="O376" s="318"/>
      <c r="P376" s="318"/>
      <c r="Q376" s="318"/>
      <c r="R376" s="318"/>
      <c r="S376" s="318"/>
      <c r="T376" s="318"/>
      <c r="U376" s="318"/>
      <c r="V376" s="318"/>
      <c r="W376" s="318"/>
    </row>
    <row r="377" spans="1:23" ht="12.75" customHeight="1" x14ac:dyDescent="0.3">
      <c r="A377" s="318"/>
      <c r="B377" s="318"/>
      <c r="C377" s="318"/>
      <c r="D377" s="318"/>
      <c r="E377" s="441"/>
      <c r="F377" s="440"/>
      <c r="G377" s="318"/>
      <c r="H377" s="318"/>
      <c r="I377" s="442"/>
      <c r="J377" s="442"/>
      <c r="K377" s="443"/>
      <c r="L377" s="443"/>
      <c r="M377" s="440"/>
      <c r="N377" s="440"/>
      <c r="O377" s="318"/>
      <c r="P377" s="318"/>
      <c r="Q377" s="318"/>
      <c r="R377" s="318"/>
      <c r="S377" s="318"/>
      <c r="T377" s="318"/>
      <c r="U377" s="318"/>
      <c r="V377" s="318"/>
      <c r="W377" s="318"/>
    </row>
    <row r="378" spans="1:23" ht="12.75" customHeight="1" x14ac:dyDescent="0.3">
      <c r="A378" s="318"/>
      <c r="B378" s="318"/>
      <c r="C378" s="318"/>
      <c r="D378" s="318"/>
      <c r="E378" s="441"/>
      <c r="F378" s="440"/>
      <c r="G378" s="318"/>
      <c r="H378" s="318"/>
      <c r="I378" s="442"/>
      <c r="J378" s="442"/>
      <c r="K378" s="443"/>
      <c r="L378" s="443"/>
      <c r="M378" s="440"/>
      <c r="N378" s="440"/>
      <c r="O378" s="318"/>
      <c r="P378" s="318"/>
      <c r="Q378" s="318"/>
      <c r="R378" s="318"/>
      <c r="S378" s="318"/>
      <c r="T378" s="318"/>
      <c r="U378" s="318"/>
      <c r="V378" s="318"/>
      <c r="W378" s="318"/>
    </row>
    <row r="379" spans="1:23" ht="12.75" customHeight="1" x14ac:dyDescent="0.3">
      <c r="A379" s="318"/>
      <c r="B379" s="318"/>
      <c r="C379" s="318"/>
      <c r="D379" s="318"/>
      <c r="E379" s="441"/>
      <c r="F379" s="440"/>
      <c r="G379" s="318"/>
      <c r="H379" s="318"/>
      <c r="I379" s="442"/>
      <c r="J379" s="442"/>
      <c r="K379" s="443"/>
      <c r="L379" s="443"/>
      <c r="M379" s="440"/>
      <c r="N379" s="440"/>
      <c r="O379" s="318"/>
      <c r="P379" s="318"/>
      <c r="Q379" s="318"/>
      <c r="R379" s="318"/>
      <c r="S379" s="318"/>
      <c r="T379" s="318"/>
      <c r="U379" s="318"/>
      <c r="V379" s="318"/>
      <c r="W379" s="318"/>
    </row>
    <row r="380" spans="1:23" ht="12.75" customHeight="1" x14ac:dyDescent="0.3">
      <c r="A380" s="318"/>
      <c r="B380" s="318"/>
      <c r="C380" s="318"/>
      <c r="D380" s="318"/>
      <c r="E380" s="441"/>
      <c r="F380" s="440"/>
      <c r="G380" s="318"/>
      <c r="H380" s="318"/>
      <c r="I380" s="442"/>
      <c r="J380" s="442"/>
      <c r="K380" s="443"/>
      <c r="L380" s="443"/>
      <c r="M380" s="440"/>
      <c r="N380" s="440"/>
      <c r="O380" s="318"/>
      <c r="P380" s="318"/>
      <c r="Q380" s="318"/>
      <c r="R380" s="318"/>
      <c r="S380" s="318"/>
      <c r="T380" s="318"/>
      <c r="U380" s="318"/>
      <c r="V380" s="318"/>
      <c r="W380" s="318"/>
    </row>
    <row r="381" spans="1:23" ht="12.75" customHeight="1" x14ac:dyDescent="0.3">
      <c r="A381" s="318"/>
      <c r="B381" s="318"/>
      <c r="C381" s="318"/>
      <c r="D381" s="318"/>
      <c r="E381" s="441"/>
      <c r="F381" s="440"/>
      <c r="G381" s="318"/>
      <c r="H381" s="318"/>
      <c r="I381" s="442"/>
      <c r="J381" s="442"/>
      <c r="K381" s="443"/>
      <c r="L381" s="443"/>
      <c r="M381" s="440"/>
      <c r="N381" s="440"/>
      <c r="O381" s="318"/>
      <c r="P381" s="318"/>
      <c r="Q381" s="318"/>
      <c r="R381" s="318"/>
      <c r="S381" s="318"/>
      <c r="T381" s="318"/>
      <c r="U381" s="318"/>
      <c r="V381" s="318"/>
      <c r="W381" s="318"/>
    </row>
    <row r="382" spans="1:23" ht="12.75" customHeight="1" x14ac:dyDescent="0.3">
      <c r="A382" s="318"/>
      <c r="B382" s="318"/>
      <c r="C382" s="318"/>
      <c r="D382" s="318"/>
      <c r="E382" s="441"/>
      <c r="F382" s="440"/>
      <c r="G382" s="318"/>
      <c r="H382" s="318"/>
      <c r="I382" s="442"/>
      <c r="J382" s="442"/>
      <c r="K382" s="443"/>
      <c r="L382" s="443"/>
      <c r="M382" s="440"/>
      <c r="N382" s="440"/>
      <c r="O382" s="318"/>
      <c r="P382" s="318"/>
      <c r="Q382" s="318"/>
      <c r="R382" s="318"/>
      <c r="S382" s="318"/>
      <c r="T382" s="318"/>
      <c r="U382" s="318"/>
      <c r="V382" s="318"/>
      <c r="W382" s="318"/>
    </row>
    <row r="383" spans="1:23" ht="12.75" customHeight="1" x14ac:dyDescent="0.3">
      <c r="A383" s="318"/>
      <c r="B383" s="318"/>
      <c r="C383" s="318"/>
      <c r="D383" s="318"/>
      <c r="E383" s="441"/>
      <c r="F383" s="440"/>
      <c r="G383" s="318"/>
      <c r="H383" s="318"/>
      <c r="I383" s="442"/>
      <c r="J383" s="442"/>
      <c r="K383" s="443"/>
      <c r="L383" s="443"/>
      <c r="M383" s="440"/>
      <c r="N383" s="440"/>
      <c r="O383" s="318"/>
      <c r="P383" s="318"/>
      <c r="Q383" s="318"/>
      <c r="R383" s="318"/>
      <c r="S383" s="318"/>
      <c r="T383" s="318"/>
      <c r="U383" s="318"/>
      <c r="V383" s="318"/>
      <c r="W383" s="318"/>
    </row>
    <row r="384" spans="1:23" ht="12.75" customHeight="1" x14ac:dyDescent="0.3">
      <c r="A384" s="318"/>
      <c r="B384" s="318"/>
      <c r="C384" s="318"/>
      <c r="D384" s="318"/>
      <c r="E384" s="441"/>
      <c r="F384" s="440"/>
      <c r="G384" s="318"/>
      <c r="H384" s="318"/>
      <c r="I384" s="442"/>
      <c r="J384" s="442"/>
      <c r="K384" s="443"/>
      <c r="L384" s="443"/>
      <c r="M384" s="440"/>
      <c r="N384" s="440"/>
      <c r="O384" s="318"/>
      <c r="P384" s="318"/>
      <c r="Q384" s="318"/>
      <c r="R384" s="318"/>
      <c r="S384" s="318"/>
      <c r="T384" s="318"/>
      <c r="U384" s="318"/>
      <c r="V384" s="318"/>
      <c r="W384" s="318"/>
    </row>
    <row r="385" spans="1:23" ht="12.75" customHeight="1" x14ac:dyDescent="0.3">
      <c r="A385" s="318"/>
      <c r="B385" s="318"/>
      <c r="C385" s="318"/>
      <c r="D385" s="318"/>
      <c r="E385" s="441"/>
      <c r="F385" s="440"/>
      <c r="G385" s="318"/>
      <c r="H385" s="318"/>
      <c r="I385" s="442"/>
      <c r="J385" s="442"/>
      <c r="K385" s="443"/>
      <c r="L385" s="443"/>
      <c r="M385" s="440"/>
      <c r="N385" s="440"/>
      <c r="O385" s="318"/>
      <c r="P385" s="318"/>
      <c r="Q385" s="318"/>
      <c r="R385" s="318"/>
      <c r="S385" s="318"/>
      <c r="T385" s="318"/>
      <c r="U385" s="318"/>
      <c r="V385" s="318"/>
      <c r="W385" s="318"/>
    </row>
    <row r="386" spans="1:23" ht="12.75" customHeight="1" x14ac:dyDescent="0.3">
      <c r="A386" s="318"/>
      <c r="B386" s="318"/>
      <c r="C386" s="318"/>
      <c r="D386" s="318"/>
      <c r="E386" s="441"/>
      <c r="F386" s="440"/>
      <c r="G386" s="318"/>
      <c r="H386" s="318"/>
      <c r="I386" s="442"/>
      <c r="J386" s="442"/>
      <c r="K386" s="443"/>
      <c r="L386" s="443"/>
      <c r="M386" s="440"/>
      <c r="N386" s="440"/>
      <c r="O386" s="318"/>
      <c r="P386" s="318"/>
      <c r="Q386" s="318"/>
      <c r="R386" s="318"/>
      <c r="S386" s="318"/>
      <c r="T386" s="318"/>
      <c r="U386" s="318"/>
      <c r="V386" s="318"/>
      <c r="W386" s="318"/>
    </row>
    <row r="387" spans="1:23" ht="12.75" customHeight="1" x14ac:dyDescent="0.3">
      <c r="A387" s="318"/>
      <c r="B387" s="318"/>
      <c r="C387" s="318"/>
      <c r="D387" s="318"/>
      <c r="E387" s="441"/>
      <c r="F387" s="440"/>
      <c r="G387" s="318"/>
      <c r="H387" s="318"/>
      <c r="I387" s="442"/>
      <c r="J387" s="442"/>
      <c r="K387" s="443"/>
      <c r="L387" s="443"/>
      <c r="M387" s="440"/>
      <c r="N387" s="440"/>
      <c r="O387" s="318"/>
      <c r="P387" s="318"/>
      <c r="Q387" s="318"/>
      <c r="R387" s="318"/>
      <c r="S387" s="318"/>
      <c r="T387" s="318"/>
      <c r="U387" s="318"/>
      <c r="V387" s="318"/>
      <c r="W387" s="318"/>
    </row>
    <row r="388" spans="1:23" ht="12.75" customHeight="1" x14ac:dyDescent="0.3">
      <c r="A388" s="318"/>
      <c r="B388" s="318"/>
      <c r="C388" s="318"/>
      <c r="D388" s="318"/>
      <c r="E388" s="441"/>
      <c r="F388" s="440"/>
      <c r="G388" s="318"/>
      <c r="H388" s="318"/>
      <c r="I388" s="442"/>
      <c r="J388" s="442"/>
      <c r="K388" s="443"/>
      <c r="L388" s="443"/>
      <c r="M388" s="440"/>
      <c r="N388" s="440"/>
      <c r="O388" s="318"/>
      <c r="P388" s="318"/>
      <c r="Q388" s="318"/>
      <c r="R388" s="318"/>
      <c r="S388" s="318"/>
      <c r="T388" s="318"/>
      <c r="U388" s="318"/>
      <c r="V388" s="318"/>
      <c r="W388" s="318"/>
    </row>
    <row r="389" spans="1:23" ht="12.75" customHeight="1" x14ac:dyDescent="0.3">
      <c r="A389" s="318"/>
      <c r="B389" s="318"/>
      <c r="C389" s="318"/>
      <c r="D389" s="318"/>
      <c r="E389" s="441"/>
      <c r="F389" s="440"/>
      <c r="G389" s="318"/>
      <c r="H389" s="318"/>
      <c r="I389" s="442"/>
      <c r="J389" s="442"/>
      <c r="K389" s="443"/>
      <c r="L389" s="443"/>
      <c r="M389" s="440"/>
      <c r="N389" s="440"/>
      <c r="O389" s="318"/>
      <c r="P389" s="318"/>
      <c r="Q389" s="318"/>
      <c r="R389" s="318"/>
      <c r="S389" s="318"/>
      <c r="T389" s="318"/>
      <c r="U389" s="318"/>
      <c r="V389" s="318"/>
      <c r="W389" s="318"/>
    </row>
    <row r="390" spans="1:23" ht="12.75" customHeight="1" x14ac:dyDescent="0.3">
      <c r="A390" s="318"/>
      <c r="B390" s="318"/>
      <c r="C390" s="318"/>
      <c r="D390" s="318"/>
      <c r="E390" s="441"/>
      <c r="F390" s="440"/>
      <c r="G390" s="318"/>
      <c r="H390" s="318"/>
      <c r="I390" s="442"/>
      <c r="J390" s="442"/>
      <c r="K390" s="443"/>
      <c r="L390" s="443"/>
      <c r="M390" s="440"/>
      <c r="N390" s="440"/>
      <c r="O390" s="318"/>
      <c r="P390" s="318"/>
      <c r="Q390" s="318"/>
      <c r="R390" s="318"/>
      <c r="S390" s="318"/>
      <c r="T390" s="318"/>
      <c r="U390" s="318"/>
      <c r="V390" s="318"/>
      <c r="W390" s="318"/>
    </row>
    <row r="391" spans="1:23" ht="12.75" customHeight="1" x14ac:dyDescent="0.3">
      <c r="A391" s="318"/>
      <c r="B391" s="318"/>
      <c r="C391" s="318"/>
      <c r="D391" s="318"/>
      <c r="E391" s="441"/>
      <c r="F391" s="440"/>
      <c r="G391" s="318"/>
      <c r="H391" s="318"/>
      <c r="I391" s="442"/>
      <c r="J391" s="442"/>
      <c r="K391" s="443"/>
      <c r="L391" s="443"/>
      <c r="M391" s="440"/>
      <c r="N391" s="440"/>
      <c r="O391" s="318"/>
      <c r="P391" s="318"/>
      <c r="Q391" s="318"/>
      <c r="R391" s="318"/>
      <c r="S391" s="318"/>
      <c r="T391" s="318"/>
      <c r="U391" s="318"/>
      <c r="V391" s="318"/>
      <c r="W391" s="318"/>
    </row>
    <row r="392" spans="1:23" ht="12.75" customHeight="1" x14ac:dyDescent="0.3">
      <c r="A392" s="318"/>
      <c r="B392" s="318"/>
      <c r="C392" s="318"/>
      <c r="D392" s="318"/>
      <c r="E392" s="441"/>
      <c r="F392" s="440"/>
      <c r="G392" s="318"/>
      <c r="H392" s="318"/>
      <c r="I392" s="442"/>
      <c r="J392" s="442"/>
      <c r="K392" s="443"/>
      <c r="L392" s="443"/>
      <c r="M392" s="440"/>
      <c r="N392" s="440"/>
      <c r="O392" s="318"/>
      <c r="P392" s="318"/>
      <c r="Q392" s="318"/>
      <c r="R392" s="318"/>
      <c r="S392" s="318"/>
      <c r="T392" s="318"/>
      <c r="U392" s="318"/>
      <c r="V392" s="318"/>
      <c r="W392" s="318"/>
    </row>
    <row r="393" spans="1:23" ht="12.75" customHeight="1" x14ac:dyDescent="0.3">
      <c r="A393" s="318"/>
      <c r="B393" s="318"/>
      <c r="C393" s="318"/>
      <c r="D393" s="318"/>
      <c r="E393" s="441"/>
      <c r="F393" s="440"/>
      <c r="G393" s="318"/>
      <c r="H393" s="318"/>
      <c r="I393" s="442"/>
      <c r="J393" s="442"/>
      <c r="K393" s="443"/>
      <c r="L393" s="443"/>
      <c r="M393" s="440"/>
      <c r="N393" s="440"/>
      <c r="O393" s="318"/>
      <c r="P393" s="318"/>
      <c r="Q393" s="318"/>
      <c r="R393" s="318"/>
      <c r="S393" s="318"/>
      <c r="T393" s="318"/>
      <c r="U393" s="318"/>
      <c r="V393" s="318"/>
      <c r="W393" s="318"/>
    </row>
    <row r="394" spans="1:23" ht="12.75" customHeight="1" x14ac:dyDescent="0.3">
      <c r="A394" s="318"/>
      <c r="B394" s="318"/>
      <c r="C394" s="318"/>
      <c r="D394" s="318"/>
      <c r="E394" s="441"/>
      <c r="F394" s="440"/>
      <c r="G394" s="318"/>
      <c r="H394" s="318"/>
      <c r="I394" s="442"/>
      <c r="J394" s="442"/>
      <c r="K394" s="443"/>
      <c r="L394" s="443"/>
      <c r="M394" s="440"/>
      <c r="N394" s="440"/>
      <c r="O394" s="318"/>
      <c r="P394" s="318"/>
      <c r="Q394" s="318"/>
      <c r="R394" s="318"/>
      <c r="S394" s="318"/>
      <c r="T394" s="318"/>
      <c r="U394" s="318"/>
      <c r="V394" s="318"/>
      <c r="W394" s="318"/>
    </row>
    <row r="395" spans="1:23" ht="12.75" customHeight="1" x14ac:dyDescent="0.3">
      <c r="A395" s="318"/>
      <c r="B395" s="318"/>
      <c r="C395" s="318"/>
      <c r="D395" s="318"/>
      <c r="E395" s="441"/>
      <c r="F395" s="440"/>
      <c r="G395" s="318"/>
      <c r="H395" s="318"/>
      <c r="I395" s="442"/>
      <c r="J395" s="442"/>
      <c r="K395" s="443"/>
      <c r="L395" s="443"/>
      <c r="M395" s="440"/>
      <c r="N395" s="440"/>
      <c r="O395" s="318"/>
      <c r="P395" s="318"/>
      <c r="Q395" s="318"/>
      <c r="R395" s="318"/>
      <c r="S395" s="318"/>
      <c r="T395" s="318"/>
      <c r="U395" s="318"/>
      <c r="V395" s="318"/>
      <c r="W395" s="318"/>
    </row>
    <row r="396" spans="1:23" ht="12.75" customHeight="1" x14ac:dyDescent="0.3">
      <c r="A396" s="318"/>
      <c r="B396" s="318"/>
      <c r="C396" s="318"/>
      <c r="D396" s="318"/>
      <c r="E396" s="441"/>
      <c r="F396" s="440"/>
      <c r="G396" s="318"/>
      <c r="H396" s="318"/>
      <c r="I396" s="442"/>
      <c r="J396" s="442"/>
      <c r="K396" s="443"/>
      <c r="L396" s="443"/>
      <c r="M396" s="440"/>
      <c r="N396" s="440"/>
      <c r="O396" s="318"/>
      <c r="P396" s="318"/>
      <c r="Q396" s="318"/>
      <c r="R396" s="318"/>
      <c r="S396" s="318"/>
      <c r="T396" s="318"/>
      <c r="U396" s="318"/>
      <c r="V396" s="318"/>
      <c r="W396" s="318"/>
    </row>
    <row r="397" spans="1:23" ht="12.75" customHeight="1" x14ac:dyDescent="0.3">
      <c r="A397" s="318"/>
      <c r="B397" s="318"/>
      <c r="C397" s="318"/>
      <c r="D397" s="318"/>
      <c r="E397" s="441"/>
      <c r="F397" s="440"/>
      <c r="G397" s="318"/>
      <c r="H397" s="318"/>
      <c r="I397" s="442"/>
      <c r="J397" s="442"/>
      <c r="K397" s="443"/>
      <c r="L397" s="443"/>
      <c r="M397" s="440"/>
      <c r="N397" s="440"/>
      <c r="O397" s="318"/>
      <c r="P397" s="318"/>
      <c r="Q397" s="318"/>
      <c r="R397" s="318"/>
      <c r="S397" s="318"/>
      <c r="T397" s="318"/>
      <c r="U397" s="318"/>
      <c r="V397" s="318"/>
      <c r="W397" s="318"/>
    </row>
    <row r="398" spans="1:23" ht="12.75" customHeight="1" x14ac:dyDescent="0.3">
      <c r="A398" s="318"/>
      <c r="B398" s="318"/>
      <c r="C398" s="318"/>
      <c r="D398" s="318"/>
      <c r="E398" s="441"/>
      <c r="F398" s="440"/>
      <c r="G398" s="318"/>
      <c r="H398" s="318"/>
      <c r="I398" s="442"/>
      <c r="J398" s="442"/>
      <c r="K398" s="443"/>
      <c r="L398" s="443"/>
      <c r="M398" s="440"/>
      <c r="N398" s="440"/>
      <c r="O398" s="318"/>
      <c r="P398" s="318"/>
      <c r="Q398" s="318"/>
      <c r="R398" s="318"/>
      <c r="S398" s="318"/>
      <c r="T398" s="318"/>
      <c r="U398" s="318"/>
      <c r="V398" s="318"/>
      <c r="W398" s="318"/>
    </row>
    <row r="399" spans="1:23" ht="12.75" customHeight="1" x14ac:dyDescent="0.3">
      <c r="A399" s="318"/>
      <c r="B399" s="318"/>
      <c r="C399" s="318"/>
      <c r="D399" s="318"/>
      <c r="E399" s="441"/>
      <c r="F399" s="440"/>
      <c r="G399" s="318"/>
      <c r="H399" s="318"/>
      <c r="I399" s="442"/>
      <c r="J399" s="442"/>
      <c r="K399" s="443"/>
      <c r="L399" s="443"/>
      <c r="M399" s="440"/>
      <c r="N399" s="440"/>
      <c r="O399" s="318"/>
      <c r="P399" s="318"/>
      <c r="Q399" s="318"/>
      <c r="R399" s="318"/>
      <c r="S399" s="318"/>
      <c r="T399" s="318"/>
      <c r="U399" s="318"/>
      <c r="V399" s="318"/>
      <c r="W399" s="318"/>
    </row>
    <row r="400" spans="1:23" ht="12.75" customHeight="1" x14ac:dyDescent="0.3">
      <c r="A400" s="318"/>
      <c r="B400" s="318"/>
      <c r="C400" s="318"/>
      <c r="D400" s="318"/>
      <c r="E400" s="441"/>
      <c r="F400" s="440"/>
      <c r="G400" s="318"/>
      <c r="H400" s="318"/>
      <c r="I400" s="442"/>
      <c r="J400" s="442"/>
      <c r="K400" s="443"/>
      <c r="L400" s="443"/>
      <c r="M400" s="440"/>
      <c r="N400" s="440"/>
      <c r="O400" s="318"/>
      <c r="P400" s="318"/>
      <c r="Q400" s="318"/>
      <c r="R400" s="318"/>
      <c r="S400" s="318"/>
      <c r="T400" s="318"/>
      <c r="U400" s="318"/>
      <c r="V400" s="318"/>
      <c r="W400" s="318"/>
    </row>
    <row r="401" spans="1:23" ht="12.75" customHeight="1" x14ac:dyDescent="0.3">
      <c r="A401" s="318"/>
      <c r="B401" s="318"/>
      <c r="C401" s="318"/>
      <c r="D401" s="318"/>
      <c r="E401" s="441"/>
      <c r="F401" s="440"/>
      <c r="G401" s="318"/>
      <c r="H401" s="318"/>
      <c r="I401" s="442"/>
      <c r="J401" s="442"/>
      <c r="K401" s="443"/>
      <c r="L401" s="443"/>
      <c r="M401" s="440"/>
      <c r="N401" s="440"/>
      <c r="O401" s="318"/>
      <c r="P401" s="318"/>
      <c r="Q401" s="318"/>
      <c r="R401" s="318"/>
      <c r="S401" s="318"/>
      <c r="T401" s="318"/>
      <c r="U401" s="318"/>
      <c r="V401" s="318"/>
      <c r="W401" s="318"/>
    </row>
    <row r="402" spans="1:23" ht="12.75" customHeight="1" x14ac:dyDescent="0.3">
      <c r="A402" s="318"/>
      <c r="B402" s="318"/>
      <c r="C402" s="318"/>
      <c r="D402" s="318"/>
      <c r="E402" s="441"/>
      <c r="F402" s="440"/>
      <c r="G402" s="318"/>
      <c r="H402" s="318"/>
      <c r="I402" s="442"/>
      <c r="J402" s="442"/>
      <c r="K402" s="443"/>
      <c r="L402" s="443"/>
      <c r="M402" s="440"/>
      <c r="N402" s="440"/>
      <c r="O402" s="318"/>
      <c r="P402" s="318"/>
      <c r="Q402" s="318"/>
      <c r="R402" s="318"/>
      <c r="S402" s="318"/>
      <c r="T402" s="318"/>
      <c r="U402" s="318"/>
      <c r="V402" s="318"/>
      <c r="W402" s="318"/>
    </row>
    <row r="403" spans="1:23" ht="12.75" customHeight="1" x14ac:dyDescent="0.3">
      <c r="A403" s="318"/>
      <c r="B403" s="318"/>
      <c r="C403" s="318"/>
      <c r="D403" s="318"/>
      <c r="E403" s="441"/>
      <c r="F403" s="440"/>
      <c r="G403" s="318"/>
      <c r="H403" s="318"/>
      <c r="I403" s="442"/>
      <c r="J403" s="442"/>
      <c r="K403" s="443"/>
      <c r="L403" s="443"/>
      <c r="M403" s="440"/>
      <c r="N403" s="440"/>
      <c r="O403" s="318"/>
      <c r="P403" s="318"/>
      <c r="Q403" s="318"/>
      <c r="R403" s="318"/>
      <c r="S403" s="318"/>
      <c r="T403" s="318"/>
      <c r="U403" s="318"/>
      <c r="V403" s="318"/>
      <c r="W403" s="318"/>
    </row>
    <row r="404" spans="1:23" ht="12.75" customHeight="1" x14ac:dyDescent="0.3">
      <c r="A404" s="318"/>
      <c r="B404" s="318"/>
      <c r="C404" s="318"/>
      <c r="D404" s="318"/>
      <c r="E404" s="441"/>
      <c r="F404" s="440"/>
      <c r="G404" s="318"/>
      <c r="H404" s="318"/>
      <c r="I404" s="442"/>
      <c r="J404" s="442"/>
      <c r="K404" s="443"/>
      <c r="L404" s="443"/>
      <c r="M404" s="440"/>
      <c r="N404" s="440"/>
      <c r="O404" s="318"/>
      <c r="P404" s="318"/>
      <c r="Q404" s="318"/>
      <c r="R404" s="318"/>
      <c r="S404" s="318"/>
      <c r="T404" s="318"/>
      <c r="U404" s="318"/>
      <c r="V404" s="318"/>
      <c r="W404" s="318"/>
    </row>
    <row r="405" spans="1:23" ht="12.75" customHeight="1" x14ac:dyDescent="0.3">
      <c r="A405" s="318"/>
      <c r="B405" s="318"/>
      <c r="C405" s="318"/>
      <c r="D405" s="318"/>
      <c r="E405" s="441"/>
      <c r="F405" s="440"/>
      <c r="G405" s="318"/>
      <c r="H405" s="318"/>
      <c r="I405" s="442"/>
      <c r="J405" s="442"/>
      <c r="K405" s="443"/>
      <c r="L405" s="443"/>
      <c r="M405" s="440"/>
      <c r="N405" s="440"/>
      <c r="O405" s="318"/>
      <c r="P405" s="318"/>
      <c r="Q405" s="318"/>
      <c r="R405" s="318"/>
      <c r="S405" s="318"/>
      <c r="T405" s="318"/>
      <c r="U405" s="318"/>
      <c r="V405" s="318"/>
      <c r="W405" s="318"/>
    </row>
    <row r="406" spans="1:23" ht="12.75" customHeight="1" x14ac:dyDescent="0.3">
      <c r="A406" s="318"/>
      <c r="B406" s="318"/>
      <c r="C406" s="318"/>
      <c r="D406" s="318"/>
      <c r="E406" s="441"/>
      <c r="F406" s="440"/>
      <c r="G406" s="318"/>
      <c r="H406" s="318"/>
      <c r="I406" s="442"/>
      <c r="J406" s="442"/>
      <c r="K406" s="443"/>
      <c r="L406" s="443"/>
      <c r="M406" s="440"/>
      <c r="N406" s="440"/>
      <c r="O406" s="318"/>
      <c r="P406" s="318"/>
      <c r="Q406" s="318"/>
      <c r="R406" s="318"/>
      <c r="S406" s="318"/>
      <c r="T406" s="318"/>
      <c r="U406" s="318"/>
      <c r="V406" s="318"/>
      <c r="W406" s="318"/>
    </row>
    <row r="407" spans="1:23" ht="12.75" customHeight="1" x14ac:dyDescent="0.3">
      <c r="A407" s="318"/>
      <c r="B407" s="318"/>
      <c r="C407" s="318"/>
      <c r="D407" s="318"/>
      <c r="E407" s="441"/>
      <c r="F407" s="440"/>
      <c r="G407" s="318"/>
      <c r="H407" s="318"/>
      <c r="I407" s="442"/>
      <c r="J407" s="442"/>
      <c r="K407" s="443"/>
      <c r="L407" s="443"/>
      <c r="M407" s="440"/>
      <c r="N407" s="440"/>
      <c r="O407" s="318"/>
      <c r="P407" s="318"/>
      <c r="Q407" s="318"/>
      <c r="R407" s="318"/>
      <c r="S407" s="318"/>
      <c r="T407" s="318"/>
      <c r="U407" s="318"/>
      <c r="V407" s="318"/>
      <c r="W407" s="318"/>
    </row>
    <row r="408" spans="1:23" ht="12.75" customHeight="1" x14ac:dyDescent="0.3">
      <c r="A408" s="318"/>
      <c r="B408" s="318"/>
      <c r="C408" s="318"/>
      <c r="D408" s="318"/>
      <c r="E408" s="441"/>
      <c r="F408" s="440"/>
      <c r="G408" s="318"/>
      <c r="H408" s="318"/>
      <c r="I408" s="442"/>
      <c r="J408" s="442"/>
      <c r="K408" s="443"/>
      <c r="L408" s="443"/>
      <c r="M408" s="440"/>
      <c r="N408" s="440"/>
      <c r="O408" s="318"/>
      <c r="P408" s="318"/>
      <c r="Q408" s="318"/>
      <c r="R408" s="318"/>
      <c r="S408" s="318"/>
      <c r="T408" s="318"/>
      <c r="U408" s="318"/>
      <c r="V408" s="318"/>
      <c r="W408" s="318"/>
    </row>
    <row r="409" spans="1:23" ht="12.75" customHeight="1" x14ac:dyDescent="0.3">
      <c r="A409" s="318"/>
      <c r="B409" s="318"/>
      <c r="C409" s="318"/>
      <c r="D409" s="318"/>
      <c r="E409" s="441"/>
      <c r="F409" s="440"/>
      <c r="G409" s="318"/>
      <c r="H409" s="318"/>
      <c r="I409" s="442"/>
      <c r="J409" s="442"/>
      <c r="K409" s="443"/>
      <c r="L409" s="443"/>
      <c r="M409" s="440"/>
      <c r="N409" s="440"/>
      <c r="O409" s="318"/>
      <c r="P409" s="318"/>
      <c r="Q409" s="318"/>
      <c r="R409" s="318"/>
      <c r="S409" s="318"/>
      <c r="T409" s="318"/>
      <c r="U409" s="318"/>
      <c r="V409" s="318"/>
      <c r="W409" s="318"/>
    </row>
    <row r="410" spans="1:23" ht="12.75" customHeight="1" x14ac:dyDescent="0.3">
      <c r="A410" s="318"/>
      <c r="B410" s="318"/>
      <c r="C410" s="318"/>
      <c r="D410" s="318"/>
      <c r="E410" s="441"/>
      <c r="F410" s="440"/>
      <c r="G410" s="318"/>
      <c r="H410" s="318"/>
      <c r="I410" s="442"/>
      <c r="J410" s="442"/>
      <c r="K410" s="443"/>
      <c r="L410" s="443"/>
      <c r="M410" s="440"/>
      <c r="N410" s="440"/>
      <c r="O410" s="318"/>
      <c r="P410" s="318"/>
      <c r="Q410" s="318"/>
      <c r="R410" s="318"/>
      <c r="S410" s="318"/>
      <c r="T410" s="318"/>
      <c r="U410" s="318"/>
      <c r="V410" s="318"/>
      <c r="W410" s="318"/>
    </row>
    <row r="411" spans="1:23" ht="12.75" customHeight="1" x14ac:dyDescent="0.3">
      <c r="A411" s="318"/>
      <c r="B411" s="318"/>
      <c r="C411" s="318"/>
      <c r="D411" s="318"/>
      <c r="E411" s="441"/>
      <c r="F411" s="440"/>
      <c r="G411" s="318"/>
      <c r="H411" s="318"/>
      <c r="I411" s="442"/>
      <c r="J411" s="442"/>
      <c r="K411" s="443"/>
      <c r="L411" s="443"/>
      <c r="M411" s="440"/>
      <c r="N411" s="440"/>
      <c r="O411" s="318"/>
      <c r="P411" s="318"/>
      <c r="Q411" s="318"/>
      <c r="R411" s="318"/>
      <c r="S411" s="318"/>
      <c r="T411" s="318"/>
      <c r="U411" s="318"/>
      <c r="V411" s="318"/>
      <c r="W411" s="318"/>
    </row>
    <row r="412" spans="1:23" ht="12.75" customHeight="1" x14ac:dyDescent="0.3">
      <c r="A412" s="318"/>
      <c r="B412" s="318"/>
      <c r="C412" s="318"/>
      <c r="D412" s="318"/>
      <c r="E412" s="441"/>
      <c r="F412" s="440"/>
      <c r="G412" s="318"/>
      <c r="H412" s="318"/>
      <c r="I412" s="442"/>
      <c r="J412" s="442"/>
      <c r="K412" s="443"/>
      <c r="L412" s="443"/>
      <c r="M412" s="440"/>
      <c r="N412" s="440"/>
      <c r="O412" s="318"/>
      <c r="P412" s="318"/>
      <c r="Q412" s="318"/>
      <c r="R412" s="318"/>
      <c r="S412" s="318"/>
      <c r="T412" s="318"/>
      <c r="U412" s="318"/>
      <c r="V412" s="318"/>
      <c r="W412" s="318"/>
    </row>
    <row r="413" spans="1:23" ht="12.75" customHeight="1" x14ac:dyDescent="0.3">
      <c r="A413" s="318"/>
      <c r="B413" s="318"/>
      <c r="C413" s="318"/>
      <c r="D413" s="318"/>
      <c r="E413" s="441"/>
      <c r="F413" s="440"/>
      <c r="G413" s="318"/>
      <c r="H413" s="318"/>
      <c r="I413" s="442"/>
      <c r="J413" s="442"/>
      <c r="K413" s="443"/>
      <c r="L413" s="443"/>
      <c r="M413" s="440"/>
      <c r="N413" s="440"/>
      <c r="O413" s="318"/>
      <c r="P413" s="318"/>
      <c r="Q413" s="318"/>
      <c r="R413" s="318"/>
      <c r="S413" s="318"/>
      <c r="T413" s="318"/>
      <c r="U413" s="318"/>
      <c r="V413" s="318"/>
      <c r="W413" s="318"/>
    </row>
    <row r="414" spans="1:23" ht="12.75" customHeight="1" x14ac:dyDescent="0.3">
      <c r="A414" s="318"/>
      <c r="B414" s="318"/>
      <c r="C414" s="318"/>
      <c r="D414" s="318"/>
      <c r="E414" s="441"/>
      <c r="F414" s="440"/>
      <c r="G414" s="318"/>
      <c r="H414" s="318"/>
      <c r="I414" s="442"/>
      <c r="J414" s="442"/>
      <c r="K414" s="443"/>
      <c r="L414" s="443"/>
      <c r="M414" s="440"/>
      <c r="N414" s="440"/>
      <c r="O414" s="318"/>
      <c r="P414" s="318"/>
      <c r="Q414" s="318"/>
      <c r="R414" s="318"/>
      <c r="S414" s="318"/>
      <c r="T414" s="318"/>
      <c r="U414" s="318"/>
      <c r="V414" s="318"/>
      <c r="W414" s="318"/>
    </row>
    <row r="415" spans="1:23" ht="12.75" customHeight="1" x14ac:dyDescent="0.3">
      <c r="A415" s="318"/>
      <c r="B415" s="318"/>
      <c r="C415" s="318"/>
      <c r="D415" s="318"/>
      <c r="E415" s="441"/>
      <c r="F415" s="440"/>
      <c r="G415" s="318"/>
      <c r="H415" s="318"/>
      <c r="I415" s="442"/>
      <c r="J415" s="442"/>
      <c r="K415" s="443"/>
      <c r="L415" s="443"/>
      <c r="M415" s="440"/>
      <c r="N415" s="440"/>
      <c r="O415" s="318"/>
      <c r="P415" s="318"/>
      <c r="Q415" s="318"/>
      <c r="R415" s="318"/>
      <c r="S415" s="318"/>
      <c r="T415" s="318"/>
      <c r="U415" s="318"/>
      <c r="V415" s="318"/>
      <c r="W415" s="318"/>
    </row>
    <row r="416" spans="1:23" ht="12.75" customHeight="1" x14ac:dyDescent="0.3">
      <c r="A416" s="318"/>
      <c r="B416" s="318"/>
      <c r="C416" s="318"/>
      <c r="D416" s="318"/>
      <c r="E416" s="441"/>
      <c r="F416" s="440"/>
      <c r="G416" s="318"/>
      <c r="H416" s="318"/>
      <c r="I416" s="442"/>
      <c r="J416" s="442"/>
      <c r="K416" s="443"/>
      <c r="L416" s="443"/>
      <c r="M416" s="440"/>
      <c r="N416" s="440"/>
      <c r="O416" s="318"/>
      <c r="P416" s="318"/>
      <c r="Q416" s="318"/>
      <c r="R416" s="318"/>
      <c r="S416" s="318"/>
      <c r="T416" s="318"/>
      <c r="U416" s="318"/>
      <c r="V416" s="318"/>
      <c r="W416" s="318"/>
    </row>
    <row r="417" spans="1:23" ht="12.75" customHeight="1" x14ac:dyDescent="0.3">
      <c r="A417" s="318"/>
      <c r="B417" s="318"/>
      <c r="C417" s="318"/>
      <c r="D417" s="318"/>
      <c r="E417" s="441"/>
      <c r="F417" s="440"/>
      <c r="G417" s="318"/>
      <c r="H417" s="318"/>
      <c r="I417" s="442"/>
      <c r="J417" s="442"/>
      <c r="K417" s="443"/>
      <c r="L417" s="443"/>
      <c r="M417" s="440"/>
      <c r="N417" s="440"/>
      <c r="O417" s="318"/>
      <c r="P417" s="318"/>
      <c r="Q417" s="318"/>
      <c r="R417" s="318"/>
      <c r="S417" s="318"/>
      <c r="T417" s="318"/>
      <c r="U417" s="318"/>
      <c r="V417" s="318"/>
      <c r="W417" s="318"/>
    </row>
    <row r="418" spans="1:23" ht="12.75" customHeight="1" x14ac:dyDescent="0.3">
      <c r="A418" s="318"/>
      <c r="B418" s="318"/>
      <c r="C418" s="318"/>
      <c r="D418" s="318"/>
      <c r="E418" s="441"/>
      <c r="F418" s="440"/>
      <c r="G418" s="318"/>
      <c r="H418" s="318"/>
      <c r="I418" s="442"/>
      <c r="J418" s="442"/>
      <c r="K418" s="443"/>
      <c r="L418" s="443"/>
      <c r="M418" s="440"/>
      <c r="N418" s="440"/>
      <c r="O418" s="318"/>
      <c r="P418" s="318"/>
      <c r="Q418" s="318"/>
      <c r="R418" s="318"/>
      <c r="S418" s="318"/>
      <c r="T418" s="318"/>
      <c r="U418" s="318"/>
      <c r="V418" s="318"/>
      <c r="W418" s="318"/>
    </row>
    <row r="419" spans="1:23" ht="12.75" customHeight="1" x14ac:dyDescent="0.3">
      <c r="A419" s="318"/>
      <c r="B419" s="318"/>
      <c r="C419" s="318"/>
      <c r="D419" s="318"/>
      <c r="E419" s="441"/>
      <c r="F419" s="440"/>
      <c r="G419" s="318"/>
      <c r="H419" s="318"/>
      <c r="I419" s="442"/>
      <c r="J419" s="442"/>
      <c r="K419" s="443"/>
      <c r="L419" s="443"/>
      <c r="M419" s="440"/>
      <c r="N419" s="440"/>
      <c r="O419" s="318"/>
      <c r="P419" s="318"/>
      <c r="Q419" s="318"/>
      <c r="R419" s="318"/>
      <c r="S419" s="318"/>
      <c r="T419" s="318"/>
      <c r="U419" s="318"/>
      <c r="V419" s="318"/>
      <c r="W419" s="318"/>
    </row>
    <row r="420" spans="1:23" ht="12.75" customHeight="1" x14ac:dyDescent="0.3">
      <c r="A420" s="318"/>
      <c r="B420" s="318"/>
      <c r="C420" s="318"/>
      <c r="D420" s="318"/>
      <c r="E420" s="441"/>
      <c r="F420" s="440"/>
      <c r="G420" s="318"/>
      <c r="H420" s="318"/>
      <c r="I420" s="442"/>
      <c r="J420" s="442"/>
      <c r="K420" s="443"/>
      <c r="L420" s="443"/>
      <c r="M420" s="440"/>
      <c r="N420" s="440"/>
      <c r="O420" s="318"/>
      <c r="P420" s="318"/>
      <c r="Q420" s="318"/>
      <c r="R420" s="318"/>
      <c r="S420" s="318"/>
      <c r="T420" s="318"/>
      <c r="U420" s="318"/>
      <c r="V420" s="318"/>
      <c r="W420" s="318"/>
    </row>
    <row r="421" spans="1:23" ht="12.75" customHeight="1" x14ac:dyDescent="0.3">
      <c r="A421" s="318"/>
      <c r="B421" s="318"/>
      <c r="C421" s="318"/>
      <c r="D421" s="318"/>
      <c r="E421" s="441"/>
      <c r="F421" s="440"/>
      <c r="G421" s="318"/>
      <c r="H421" s="318"/>
      <c r="I421" s="442"/>
      <c r="J421" s="442"/>
      <c r="K421" s="443"/>
      <c r="L421" s="443"/>
      <c r="M421" s="440"/>
      <c r="N421" s="440"/>
      <c r="O421" s="318"/>
      <c r="P421" s="318"/>
      <c r="Q421" s="318"/>
      <c r="R421" s="318"/>
      <c r="S421" s="318"/>
      <c r="T421" s="318"/>
      <c r="U421" s="318"/>
      <c r="V421" s="318"/>
      <c r="W421" s="318"/>
    </row>
    <row r="422" spans="1:23" ht="12.75" customHeight="1" x14ac:dyDescent="0.3">
      <c r="A422" s="318"/>
      <c r="B422" s="318"/>
      <c r="C422" s="318"/>
      <c r="D422" s="318"/>
      <c r="E422" s="441"/>
      <c r="F422" s="440"/>
      <c r="G422" s="318"/>
      <c r="H422" s="318"/>
      <c r="I422" s="442"/>
      <c r="J422" s="442"/>
      <c r="K422" s="443"/>
      <c r="L422" s="443"/>
      <c r="M422" s="440"/>
      <c r="N422" s="440"/>
      <c r="O422" s="318"/>
      <c r="P422" s="318"/>
      <c r="Q422" s="318"/>
      <c r="R422" s="318"/>
      <c r="S422" s="318"/>
      <c r="T422" s="318"/>
      <c r="U422" s="318"/>
      <c r="V422" s="318"/>
      <c r="W422" s="318"/>
    </row>
    <row r="423" spans="1:23" ht="12.75" customHeight="1" x14ac:dyDescent="0.3">
      <c r="A423" s="318"/>
      <c r="B423" s="318"/>
      <c r="C423" s="318"/>
      <c r="D423" s="318"/>
      <c r="E423" s="441"/>
      <c r="F423" s="440"/>
      <c r="G423" s="318"/>
      <c r="H423" s="318"/>
      <c r="I423" s="442"/>
      <c r="J423" s="442"/>
      <c r="K423" s="443"/>
      <c r="L423" s="443"/>
      <c r="M423" s="440"/>
      <c r="N423" s="440"/>
      <c r="O423" s="318"/>
      <c r="P423" s="318"/>
      <c r="Q423" s="318"/>
      <c r="R423" s="318"/>
      <c r="S423" s="318"/>
      <c r="T423" s="318"/>
      <c r="U423" s="318"/>
      <c r="V423" s="318"/>
      <c r="W423" s="318"/>
    </row>
    <row r="424" spans="1:23" ht="12.75" customHeight="1" x14ac:dyDescent="0.3">
      <c r="A424" s="318"/>
      <c r="B424" s="318"/>
      <c r="C424" s="318"/>
      <c r="D424" s="318"/>
      <c r="E424" s="441"/>
      <c r="F424" s="440"/>
      <c r="G424" s="318"/>
      <c r="H424" s="318"/>
      <c r="I424" s="442"/>
      <c r="J424" s="442"/>
      <c r="K424" s="443"/>
      <c r="L424" s="443"/>
      <c r="M424" s="440"/>
      <c r="N424" s="440"/>
      <c r="O424" s="318"/>
      <c r="P424" s="318"/>
      <c r="Q424" s="318"/>
      <c r="R424" s="318"/>
      <c r="S424" s="318"/>
      <c r="T424" s="318"/>
      <c r="U424" s="318"/>
      <c r="V424" s="318"/>
      <c r="W424" s="318"/>
    </row>
    <row r="425" spans="1:23" ht="12.75" customHeight="1" x14ac:dyDescent="0.3">
      <c r="A425" s="318"/>
      <c r="B425" s="318"/>
      <c r="C425" s="318"/>
      <c r="D425" s="318"/>
      <c r="E425" s="441"/>
      <c r="F425" s="440"/>
      <c r="G425" s="318"/>
      <c r="H425" s="318"/>
      <c r="I425" s="442"/>
      <c r="J425" s="442"/>
      <c r="K425" s="443"/>
      <c r="L425" s="443"/>
      <c r="M425" s="440"/>
      <c r="N425" s="440"/>
      <c r="O425" s="318"/>
      <c r="P425" s="318"/>
      <c r="Q425" s="318"/>
      <c r="R425" s="318"/>
      <c r="S425" s="318"/>
      <c r="T425" s="318"/>
      <c r="U425" s="318"/>
      <c r="V425" s="318"/>
      <c r="W425" s="318"/>
    </row>
    <row r="426" spans="1:23" ht="12.75" customHeight="1" x14ac:dyDescent="0.3">
      <c r="A426" s="318"/>
      <c r="B426" s="318"/>
      <c r="C426" s="318"/>
      <c r="D426" s="318"/>
      <c r="E426" s="441"/>
      <c r="F426" s="440"/>
      <c r="G426" s="318"/>
      <c r="H426" s="318"/>
      <c r="I426" s="442"/>
      <c r="J426" s="442"/>
      <c r="K426" s="443"/>
      <c r="L426" s="443"/>
      <c r="M426" s="440"/>
      <c r="N426" s="440"/>
      <c r="O426" s="318"/>
      <c r="P426" s="318"/>
      <c r="Q426" s="318"/>
      <c r="R426" s="318"/>
      <c r="S426" s="318"/>
      <c r="T426" s="318"/>
      <c r="U426" s="318"/>
      <c r="V426" s="318"/>
      <c r="W426" s="318"/>
    </row>
    <row r="427" spans="1:23" ht="12.75" customHeight="1" x14ac:dyDescent="0.3">
      <c r="A427" s="318"/>
      <c r="B427" s="318"/>
      <c r="C427" s="318"/>
      <c r="D427" s="318"/>
      <c r="E427" s="441"/>
      <c r="F427" s="440"/>
      <c r="G427" s="318"/>
      <c r="H427" s="318"/>
      <c r="I427" s="442"/>
      <c r="J427" s="442"/>
      <c r="K427" s="443"/>
      <c r="L427" s="443"/>
      <c r="M427" s="440"/>
      <c r="N427" s="440"/>
      <c r="O427" s="318"/>
      <c r="P427" s="318"/>
      <c r="Q427" s="318"/>
      <c r="R427" s="318"/>
      <c r="S427" s="318"/>
      <c r="T427" s="318"/>
      <c r="U427" s="318"/>
      <c r="V427" s="318"/>
      <c r="W427" s="318"/>
    </row>
    <row r="428" spans="1:23" ht="12.75" customHeight="1" x14ac:dyDescent="0.3">
      <c r="A428" s="318"/>
      <c r="B428" s="318"/>
      <c r="C428" s="318"/>
      <c r="D428" s="318"/>
      <c r="E428" s="441"/>
      <c r="F428" s="440"/>
      <c r="G428" s="318"/>
      <c r="H428" s="318"/>
      <c r="I428" s="442"/>
      <c r="J428" s="442"/>
      <c r="K428" s="443"/>
      <c r="L428" s="443"/>
      <c r="M428" s="440"/>
      <c r="N428" s="440"/>
      <c r="O428" s="318"/>
      <c r="P428" s="318"/>
      <c r="Q428" s="318"/>
      <c r="R428" s="318"/>
      <c r="S428" s="318"/>
      <c r="T428" s="318"/>
      <c r="U428" s="318"/>
      <c r="V428" s="318"/>
      <c r="W428" s="318"/>
    </row>
    <row r="429" spans="1:23" ht="12.75" customHeight="1" x14ac:dyDescent="0.3">
      <c r="A429" s="318"/>
      <c r="B429" s="318"/>
      <c r="C429" s="318"/>
      <c r="D429" s="318"/>
      <c r="E429" s="441"/>
      <c r="F429" s="440"/>
      <c r="G429" s="318"/>
      <c r="H429" s="318"/>
      <c r="I429" s="442"/>
      <c r="J429" s="442"/>
      <c r="K429" s="443"/>
      <c r="L429" s="443"/>
      <c r="M429" s="440"/>
      <c r="N429" s="440"/>
      <c r="O429" s="318"/>
      <c r="P429" s="318"/>
      <c r="Q429" s="318"/>
      <c r="R429" s="318"/>
      <c r="S429" s="318"/>
      <c r="T429" s="318"/>
      <c r="U429" s="318"/>
      <c r="V429" s="318"/>
      <c r="W429" s="318"/>
    </row>
    <row r="430" spans="1:23" ht="12.75" customHeight="1" x14ac:dyDescent="0.3">
      <c r="A430" s="318"/>
      <c r="B430" s="318"/>
      <c r="C430" s="318"/>
      <c r="D430" s="318"/>
      <c r="E430" s="441"/>
      <c r="F430" s="440"/>
      <c r="G430" s="318"/>
      <c r="H430" s="318"/>
      <c r="I430" s="442"/>
      <c r="J430" s="442"/>
      <c r="K430" s="443"/>
      <c r="L430" s="443"/>
      <c r="M430" s="440"/>
      <c r="N430" s="440"/>
      <c r="O430" s="318"/>
      <c r="P430" s="318"/>
      <c r="Q430" s="318"/>
      <c r="R430" s="318"/>
      <c r="S430" s="318"/>
      <c r="T430" s="318"/>
      <c r="U430" s="318"/>
      <c r="V430" s="318"/>
      <c r="W430" s="318"/>
    </row>
    <row r="431" spans="1:23" ht="12.75" customHeight="1" x14ac:dyDescent="0.3">
      <c r="A431" s="318"/>
      <c r="B431" s="318"/>
      <c r="C431" s="318"/>
      <c r="D431" s="318"/>
      <c r="E431" s="441"/>
      <c r="F431" s="440"/>
      <c r="G431" s="318"/>
      <c r="H431" s="318"/>
      <c r="I431" s="442"/>
      <c r="J431" s="442"/>
      <c r="K431" s="443"/>
      <c r="L431" s="443"/>
      <c r="M431" s="440"/>
      <c r="N431" s="440"/>
      <c r="O431" s="318"/>
      <c r="P431" s="318"/>
      <c r="Q431" s="318"/>
      <c r="R431" s="318"/>
      <c r="S431" s="318"/>
      <c r="T431" s="318"/>
      <c r="U431" s="318"/>
      <c r="V431" s="318"/>
      <c r="W431" s="318"/>
    </row>
    <row r="432" spans="1:23" ht="12.75" customHeight="1" x14ac:dyDescent="0.3">
      <c r="A432" s="318"/>
      <c r="B432" s="318"/>
      <c r="C432" s="318"/>
      <c r="D432" s="318"/>
      <c r="E432" s="441"/>
      <c r="F432" s="440"/>
      <c r="G432" s="318"/>
      <c r="H432" s="318"/>
      <c r="I432" s="442"/>
      <c r="J432" s="442"/>
      <c r="K432" s="443"/>
      <c r="L432" s="443"/>
      <c r="M432" s="440"/>
      <c r="N432" s="440"/>
      <c r="O432" s="318"/>
      <c r="P432" s="318"/>
      <c r="Q432" s="318"/>
      <c r="R432" s="318"/>
      <c r="S432" s="318"/>
      <c r="T432" s="318"/>
      <c r="U432" s="318"/>
      <c r="V432" s="318"/>
      <c r="W432" s="318"/>
    </row>
    <row r="433" spans="1:23" ht="12.75" customHeight="1" x14ac:dyDescent="0.3">
      <c r="A433" s="318"/>
      <c r="B433" s="318"/>
      <c r="C433" s="318"/>
      <c r="D433" s="318"/>
      <c r="E433" s="441"/>
      <c r="F433" s="440"/>
      <c r="G433" s="318"/>
      <c r="H433" s="318"/>
      <c r="I433" s="442"/>
      <c r="J433" s="442"/>
      <c r="K433" s="443"/>
      <c r="L433" s="443"/>
      <c r="M433" s="440"/>
      <c r="N433" s="440"/>
      <c r="O433" s="318"/>
      <c r="P433" s="318"/>
      <c r="Q433" s="318"/>
      <c r="R433" s="318"/>
      <c r="S433" s="318"/>
      <c r="T433" s="318"/>
      <c r="U433" s="318"/>
      <c r="V433" s="318"/>
      <c r="W433" s="318"/>
    </row>
    <row r="434" spans="1:23" ht="12.75" customHeight="1" x14ac:dyDescent="0.3">
      <c r="A434" s="318"/>
      <c r="B434" s="318"/>
      <c r="C434" s="318"/>
      <c r="D434" s="318"/>
      <c r="E434" s="441"/>
      <c r="F434" s="440"/>
      <c r="G434" s="318"/>
      <c r="H434" s="318"/>
      <c r="I434" s="442"/>
      <c r="J434" s="442"/>
      <c r="K434" s="443"/>
      <c r="L434" s="443"/>
      <c r="M434" s="440"/>
      <c r="N434" s="440"/>
      <c r="O434" s="318"/>
      <c r="P434" s="318"/>
      <c r="Q434" s="318"/>
      <c r="R434" s="318"/>
      <c r="S434" s="318"/>
      <c r="T434" s="318"/>
      <c r="U434" s="318"/>
      <c r="V434" s="318"/>
      <c r="W434" s="318"/>
    </row>
    <row r="435" spans="1:23" ht="12.75" customHeight="1" x14ac:dyDescent="0.3">
      <c r="A435" s="318"/>
      <c r="B435" s="318"/>
      <c r="C435" s="318"/>
      <c r="D435" s="318"/>
      <c r="E435" s="441"/>
      <c r="F435" s="440"/>
      <c r="G435" s="318"/>
      <c r="H435" s="318"/>
      <c r="I435" s="442"/>
      <c r="J435" s="442"/>
      <c r="K435" s="443"/>
      <c r="L435" s="443"/>
      <c r="M435" s="440"/>
      <c r="N435" s="440"/>
      <c r="O435" s="318"/>
      <c r="P435" s="318"/>
      <c r="Q435" s="318"/>
      <c r="R435" s="318"/>
      <c r="S435" s="318"/>
      <c r="T435" s="318"/>
      <c r="U435" s="318"/>
      <c r="V435" s="318"/>
      <c r="W435" s="318"/>
    </row>
    <row r="436" spans="1:23" ht="12.75" customHeight="1" x14ac:dyDescent="0.3">
      <c r="A436" s="318"/>
      <c r="B436" s="318"/>
      <c r="C436" s="318"/>
      <c r="D436" s="318"/>
      <c r="E436" s="441"/>
      <c r="F436" s="440"/>
      <c r="G436" s="318"/>
      <c r="H436" s="318"/>
      <c r="I436" s="442"/>
      <c r="J436" s="442"/>
      <c r="K436" s="443"/>
      <c r="L436" s="443"/>
      <c r="M436" s="440"/>
      <c r="N436" s="440"/>
      <c r="O436" s="318"/>
      <c r="P436" s="318"/>
      <c r="Q436" s="318"/>
      <c r="R436" s="318"/>
      <c r="S436" s="318"/>
      <c r="T436" s="318"/>
      <c r="U436" s="318"/>
      <c r="V436" s="318"/>
      <c r="W436" s="318"/>
    </row>
    <row r="437" spans="1:23" ht="12.75" customHeight="1" x14ac:dyDescent="0.3">
      <c r="A437" s="318"/>
      <c r="B437" s="318"/>
      <c r="C437" s="318"/>
      <c r="D437" s="318"/>
      <c r="E437" s="441"/>
      <c r="F437" s="440"/>
      <c r="G437" s="318"/>
      <c r="H437" s="318"/>
      <c r="I437" s="442"/>
      <c r="J437" s="442"/>
      <c r="K437" s="443"/>
      <c r="L437" s="443"/>
      <c r="M437" s="440"/>
      <c r="N437" s="440"/>
      <c r="O437" s="318"/>
      <c r="P437" s="318"/>
      <c r="Q437" s="318"/>
      <c r="R437" s="318"/>
      <c r="S437" s="318"/>
      <c r="T437" s="318"/>
      <c r="U437" s="318"/>
      <c r="V437" s="318"/>
      <c r="W437" s="318"/>
    </row>
    <row r="438" spans="1:23" ht="12.75" customHeight="1" x14ac:dyDescent="0.3">
      <c r="A438" s="318"/>
      <c r="B438" s="318"/>
      <c r="C438" s="318"/>
      <c r="D438" s="318"/>
      <c r="E438" s="441"/>
      <c r="F438" s="440"/>
      <c r="G438" s="318"/>
      <c r="H438" s="318"/>
      <c r="I438" s="442"/>
      <c r="J438" s="442"/>
      <c r="K438" s="443"/>
      <c r="L438" s="443"/>
      <c r="M438" s="440"/>
      <c r="N438" s="440"/>
      <c r="O438" s="318"/>
      <c r="P438" s="318"/>
      <c r="Q438" s="318"/>
      <c r="R438" s="318"/>
      <c r="S438" s="318"/>
      <c r="T438" s="318"/>
      <c r="U438" s="318"/>
      <c r="V438" s="318"/>
      <c r="W438" s="318"/>
    </row>
    <row r="439" spans="1:23" ht="12.75" customHeight="1" x14ac:dyDescent="0.3">
      <c r="A439" s="318"/>
      <c r="B439" s="318"/>
      <c r="C439" s="318"/>
      <c r="D439" s="318"/>
      <c r="E439" s="441"/>
      <c r="F439" s="440"/>
      <c r="G439" s="318"/>
      <c r="H439" s="318"/>
      <c r="I439" s="442"/>
      <c r="J439" s="442"/>
      <c r="K439" s="443"/>
      <c r="L439" s="443"/>
      <c r="M439" s="440"/>
      <c r="N439" s="440"/>
      <c r="O439" s="318"/>
      <c r="P439" s="318"/>
      <c r="Q439" s="318"/>
      <c r="R439" s="318"/>
      <c r="S439" s="318"/>
      <c r="T439" s="318"/>
      <c r="U439" s="318"/>
      <c r="V439" s="318"/>
      <c r="W439" s="318"/>
    </row>
    <row r="440" spans="1:23" ht="12.75" customHeight="1" x14ac:dyDescent="0.3">
      <c r="A440" s="318"/>
      <c r="B440" s="318"/>
      <c r="C440" s="318"/>
      <c r="D440" s="318"/>
      <c r="E440" s="441"/>
      <c r="F440" s="440"/>
      <c r="G440" s="318"/>
      <c r="H440" s="318"/>
      <c r="I440" s="442"/>
      <c r="J440" s="442"/>
      <c r="K440" s="443"/>
      <c r="L440" s="443"/>
      <c r="M440" s="440"/>
      <c r="N440" s="440"/>
      <c r="O440" s="318"/>
      <c r="P440" s="318"/>
      <c r="Q440" s="318"/>
      <c r="R440" s="318"/>
      <c r="S440" s="318"/>
      <c r="T440" s="318"/>
      <c r="U440" s="318"/>
      <c r="V440" s="318"/>
      <c r="W440" s="318"/>
    </row>
    <row r="441" spans="1:23" ht="12.75" customHeight="1" x14ac:dyDescent="0.3">
      <c r="A441" s="318"/>
      <c r="B441" s="318"/>
      <c r="C441" s="318"/>
      <c r="D441" s="318"/>
      <c r="E441" s="441"/>
      <c r="F441" s="440"/>
      <c r="G441" s="318"/>
      <c r="H441" s="318"/>
      <c r="I441" s="442"/>
      <c r="J441" s="442"/>
      <c r="K441" s="443"/>
      <c r="L441" s="443"/>
      <c r="M441" s="440"/>
      <c r="N441" s="440"/>
      <c r="O441" s="318"/>
      <c r="P441" s="318"/>
      <c r="Q441" s="318"/>
      <c r="R441" s="318"/>
      <c r="S441" s="318"/>
      <c r="T441" s="318"/>
      <c r="U441" s="318"/>
      <c r="V441" s="318"/>
      <c r="W441" s="318"/>
    </row>
    <row r="442" spans="1:23" ht="12.75" customHeight="1" x14ac:dyDescent="0.3">
      <c r="A442" s="318"/>
      <c r="B442" s="318"/>
      <c r="C442" s="318"/>
      <c r="D442" s="318"/>
      <c r="E442" s="441"/>
      <c r="F442" s="440"/>
      <c r="G442" s="318"/>
      <c r="H442" s="318"/>
      <c r="I442" s="442"/>
      <c r="J442" s="442"/>
      <c r="K442" s="443"/>
      <c r="L442" s="443"/>
      <c r="M442" s="440"/>
      <c r="N442" s="440"/>
      <c r="O442" s="318"/>
      <c r="P442" s="318"/>
      <c r="Q442" s="318"/>
      <c r="R442" s="318"/>
      <c r="S442" s="318"/>
      <c r="T442" s="318"/>
      <c r="U442" s="318"/>
      <c r="V442" s="318"/>
      <c r="W442" s="318"/>
    </row>
    <row r="443" spans="1:23" ht="12.75" customHeight="1" x14ac:dyDescent="0.3">
      <c r="A443" s="318"/>
      <c r="B443" s="318"/>
      <c r="C443" s="318"/>
      <c r="D443" s="318"/>
      <c r="E443" s="441"/>
      <c r="F443" s="440"/>
      <c r="G443" s="318"/>
      <c r="H443" s="318"/>
      <c r="I443" s="442"/>
      <c r="J443" s="442"/>
      <c r="K443" s="443"/>
      <c r="L443" s="443"/>
      <c r="M443" s="440"/>
      <c r="N443" s="440"/>
      <c r="O443" s="318"/>
      <c r="P443" s="318"/>
      <c r="Q443" s="318"/>
      <c r="R443" s="318"/>
      <c r="S443" s="318"/>
      <c r="T443" s="318"/>
      <c r="U443" s="318"/>
      <c r="V443" s="318"/>
      <c r="W443" s="318"/>
    </row>
    <row r="444" spans="1:23" ht="12.75" customHeight="1" x14ac:dyDescent="0.3">
      <c r="A444" s="318"/>
      <c r="B444" s="318"/>
      <c r="C444" s="318"/>
      <c r="D444" s="318"/>
      <c r="E444" s="441"/>
      <c r="F444" s="440"/>
      <c r="G444" s="318"/>
      <c r="H444" s="318"/>
      <c r="I444" s="442"/>
      <c r="J444" s="442"/>
      <c r="K444" s="443"/>
      <c r="L444" s="443"/>
      <c r="M444" s="440"/>
      <c r="N444" s="440"/>
      <c r="O444" s="318"/>
      <c r="P444" s="318"/>
      <c r="Q444" s="318"/>
      <c r="R444" s="318"/>
      <c r="S444" s="318"/>
      <c r="T444" s="318"/>
      <c r="U444" s="318"/>
      <c r="V444" s="318"/>
      <c r="W444" s="318"/>
    </row>
    <row r="445" spans="1:23" ht="12.75" customHeight="1" x14ac:dyDescent="0.3">
      <c r="A445" s="318"/>
      <c r="B445" s="318"/>
      <c r="C445" s="318"/>
      <c r="D445" s="318"/>
      <c r="E445" s="441"/>
      <c r="F445" s="440"/>
      <c r="G445" s="318"/>
      <c r="H445" s="318"/>
      <c r="I445" s="442"/>
      <c r="J445" s="442"/>
      <c r="K445" s="443"/>
      <c r="L445" s="443"/>
      <c r="M445" s="440"/>
      <c r="N445" s="440"/>
      <c r="O445" s="318"/>
      <c r="P445" s="318"/>
      <c r="Q445" s="318"/>
      <c r="R445" s="318"/>
      <c r="S445" s="318"/>
      <c r="T445" s="318"/>
      <c r="U445" s="318"/>
      <c r="V445" s="318"/>
      <c r="W445" s="318"/>
    </row>
    <row r="446" spans="1:23" ht="12.75" customHeight="1" x14ac:dyDescent="0.3">
      <c r="A446" s="318"/>
      <c r="B446" s="318"/>
      <c r="C446" s="318"/>
      <c r="D446" s="318"/>
      <c r="E446" s="441"/>
      <c r="F446" s="440"/>
      <c r="G446" s="318"/>
      <c r="H446" s="318"/>
      <c r="I446" s="442"/>
      <c r="J446" s="442"/>
      <c r="K446" s="443"/>
      <c r="L446" s="443"/>
      <c r="M446" s="440"/>
      <c r="N446" s="440"/>
      <c r="O446" s="318"/>
      <c r="P446" s="318"/>
      <c r="Q446" s="318"/>
      <c r="R446" s="318"/>
      <c r="S446" s="318"/>
      <c r="T446" s="318"/>
      <c r="U446" s="318"/>
      <c r="V446" s="318"/>
      <c r="W446" s="318"/>
    </row>
    <row r="447" spans="1:23" ht="12.75" customHeight="1" x14ac:dyDescent="0.3">
      <c r="A447" s="318"/>
      <c r="B447" s="318"/>
      <c r="C447" s="318"/>
      <c r="D447" s="318"/>
      <c r="E447" s="441"/>
      <c r="F447" s="440"/>
      <c r="G447" s="318"/>
      <c r="H447" s="318"/>
      <c r="I447" s="442"/>
      <c r="J447" s="442"/>
      <c r="K447" s="443"/>
      <c r="L447" s="443"/>
      <c r="M447" s="440"/>
      <c r="N447" s="440"/>
      <c r="O447" s="318"/>
      <c r="P447" s="318"/>
      <c r="Q447" s="318"/>
      <c r="R447" s="318"/>
      <c r="S447" s="318"/>
      <c r="T447" s="318"/>
      <c r="U447" s="318"/>
      <c r="V447" s="318"/>
      <c r="W447" s="318"/>
    </row>
    <row r="448" spans="1:23" ht="12.75" customHeight="1" x14ac:dyDescent="0.3">
      <c r="A448" s="318"/>
      <c r="B448" s="318"/>
      <c r="C448" s="318"/>
      <c r="D448" s="318"/>
      <c r="E448" s="441"/>
      <c r="F448" s="440"/>
      <c r="G448" s="318"/>
      <c r="H448" s="318"/>
      <c r="I448" s="442"/>
      <c r="J448" s="442"/>
      <c r="K448" s="443"/>
      <c r="L448" s="443"/>
      <c r="M448" s="440"/>
      <c r="N448" s="440"/>
      <c r="O448" s="318"/>
      <c r="P448" s="318"/>
      <c r="Q448" s="318"/>
      <c r="R448" s="318"/>
      <c r="S448" s="318"/>
      <c r="T448" s="318"/>
      <c r="U448" s="318"/>
      <c r="V448" s="318"/>
      <c r="W448" s="318"/>
    </row>
    <row r="449" spans="1:23" ht="12.75" customHeight="1" x14ac:dyDescent="0.3">
      <c r="A449" s="318"/>
      <c r="B449" s="318"/>
      <c r="C449" s="318"/>
      <c r="D449" s="318"/>
      <c r="E449" s="441"/>
      <c r="F449" s="440"/>
      <c r="G449" s="318"/>
      <c r="H449" s="318"/>
      <c r="I449" s="442"/>
      <c r="J449" s="442"/>
      <c r="K449" s="443"/>
      <c r="L449" s="443"/>
      <c r="M449" s="440"/>
      <c r="N449" s="440"/>
      <c r="O449" s="318"/>
      <c r="P449" s="318"/>
      <c r="Q449" s="318"/>
      <c r="R449" s="318"/>
      <c r="S449" s="318"/>
      <c r="T449" s="318"/>
      <c r="U449" s="318"/>
      <c r="V449" s="318"/>
      <c r="W449" s="318"/>
    </row>
    <row r="450" spans="1:23" ht="12.75" customHeight="1" x14ac:dyDescent="0.3">
      <c r="A450" s="318"/>
      <c r="B450" s="318"/>
      <c r="C450" s="318"/>
      <c r="D450" s="318"/>
      <c r="E450" s="441"/>
      <c r="F450" s="440"/>
      <c r="G450" s="318"/>
      <c r="H450" s="318"/>
      <c r="I450" s="442"/>
      <c r="J450" s="442"/>
      <c r="K450" s="443"/>
      <c r="L450" s="443"/>
      <c r="M450" s="440"/>
      <c r="N450" s="440"/>
      <c r="O450" s="318"/>
      <c r="P450" s="318"/>
      <c r="Q450" s="318"/>
      <c r="R450" s="318"/>
      <c r="S450" s="318"/>
      <c r="T450" s="318"/>
      <c r="U450" s="318"/>
      <c r="V450" s="318"/>
      <c r="W450" s="318"/>
    </row>
    <row r="451" spans="1:23" ht="12.75" customHeight="1" x14ac:dyDescent="0.3">
      <c r="A451" s="318"/>
      <c r="B451" s="318"/>
      <c r="C451" s="318"/>
      <c r="D451" s="318"/>
      <c r="E451" s="441"/>
      <c r="F451" s="440"/>
      <c r="G451" s="318"/>
      <c r="H451" s="318"/>
      <c r="I451" s="442"/>
      <c r="J451" s="442"/>
      <c r="K451" s="443"/>
      <c r="L451" s="443"/>
      <c r="M451" s="440"/>
      <c r="N451" s="440"/>
      <c r="O451" s="318"/>
      <c r="P451" s="318"/>
      <c r="Q451" s="318"/>
      <c r="R451" s="318"/>
      <c r="S451" s="318"/>
      <c r="T451" s="318"/>
      <c r="U451" s="318"/>
      <c r="V451" s="318"/>
      <c r="W451" s="318"/>
    </row>
    <row r="452" spans="1:23" ht="12.75" customHeight="1" x14ac:dyDescent="0.3">
      <c r="A452" s="318"/>
      <c r="B452" s="318"/>
      <c r="C452" s="318"/>
      <c r="D452" s="318"/>
      <c r="E452" s="441"/>
      <c r="F452" s="440"/>
      <c r="G452" s="318"/>
      <c r="H452" s="318"/>
      <c r="I452" s="442"/>
      <c r="J452" s="442"/>
      <c r="K452" s="443"/>
      <c r="L452" s="443"/>
      <c r="M452" s="440"/>
      <c r="N452" s="440"/>
      <c r="O452" s="318"/>
      <c r="P452" s="318"/>
      <c r="Q452" s="318"/>
      <c r="R452" s="318"/>
      <c r="S452" s="318"/>
      <c r="T452" s="318"/>
      <c r="U452" s="318"/>
      <c r="V452" s="318"/>
      <c r="W452" s="318"/>
    </row>
    <row r="453" spans="1:23" ht="12.75" customHeight="1" x14ac:dyDescent="0.3">
      <c r="A453" s="318"/>
      <c r="B453" s="318"/>
      <c r="C453" s="318"/>
      <c r="D453" s="318"/>
      <c r="E453" s="441"/>
      <c r="F453" s="440"/>
      <c r="G453" s="318"/>
      <c r="H453" s="318"/>
      <c r="I453" s="442"/>
      <c r="J453" s="442"/>
      <c r="K453" s="443"/>
      <c r="L453" s="443"/>
      <c r="M453" s="440"/>
      <c r="N453" s="440"/>
      <c r="O453" s="318"/>
      <c r="P453" s="318"/>
      <c r="Q453" s="318"/>
      <c r="R453" s="318"/>
      <c r="S453" s="318"/>
      <c r="T453" s="318"/>
      <c r="U453" s="318"/>
      <c r="V453" s="318"/>
      <c r="W453" s="318"/>
    </row>
    <row r="454" spans="1:23" ht="12.75" customHeight="1" x14ac:dyDescent="0.3">
      <c r="A454" s="318"/>
      <c r="B454" s="318"/>
      <c r="C454" s="318"/>
      <c r="D454" s="318"/>
      <c r="E454" s="441"/>
      <c r="F454" s="440"/>
      <c r="G454" s="318"/>
      <c r="H454" s="318"/>
      <c r="I454" s="442"/>
      <c r="J454" s="442"/>
      <c r="K454" s="443"/>
      <c r="L454" s="443"/>
      <c r="M454" s="440"/>
      <c r="N454" s="440"/>
      <c r="O454" s="318"/>
      <c r="P454" s="318"/>
      <c r="Q454" s="318"/>
      <c r="R454" s="318"/>
      <c r="S454" s="318"/>
      <c r="T454" s="318"/>
      <c r="U454" s="318"/>
      <c r="V454" s="318"/>
      <c r="W454" s="318"/>
    </row>
    <row r="455" spans="1:23" ht="12.75" customHeight="1" x14ac:dyDescent="0.3">
      <c r="A455" s="318"/>
      <c r="B455" s="318"/>
      <c r="C455" s="318"/>
      <c r="D455" s="318"/>
      <c r="E455" s="441"/>
      <c r="F455" s="440"/>
      <c r="G455" s="318"/>
      <c r="H455" s="318"/>
      <c r="I455" s="442"/>
      <c r="J455" s="442"/>
      <c r="K455" s="443"/>
      <c r="L455" s="443"/>
      <c r="M455" s="440"/>
      <c r="N455" s="440"/>
      <c r="O455" s="318"/>
      <c r="P455" s="318"/>
      <c r="Q455" s="318"/>
      <c r="R455" s="318"/>
      <c r="S455" s="318"/>
      <c r="T455" s="318"/>
      <c r="U455" s="318"/>
      <c r="V455" s="318"/>
      <c r="W455" s="318"/>
    </row>
    <row r="456" spans="1:23" ht="12.75" customHeight="1" x14ac:dyDescent="0.3">
      <c r="A456" s="318"/>
      <c r="B456" s="318"/>
      <c r="C456" s="318"/>
      <c r="D456" s="318"/>
      <c r="E456" s="441"/>
      <c r="F456" s="440"/>
      <c r="G456" s="318"/>
      <c r="H456" s="318"/>
      <c r="I456" s="442"/>
      <c r="J456" s="442"/>
      <c r="K456" s="443"/>
      <c r="L456" s="443"/>
      <c r="M456" s="440"/>
      <c r="N456" s="440"/>
      <c r="O456" s="318"/>
      <c r="P456" s="318"/>
      <c r="Q456" s="318"/>
      <c r="R456" s="318"/>
      <c r="S456" s="318"/>
      <c r="T456" s="318"/>
      <c r="U456" s="318"/>
      <c r="V456" s="318"/>
      <c r="W456" s="318"/>
    </row>
    <row r="457" spans="1:23" ht="12.75" customHeight="1" x14ac:dyDescent="0.3">
      <c r="A457" s="318"/>
      <c r="B457" s="318"/>
      <c r="C457" s="318"/>
      <c r="D457" s="318"/>
      <c r="E457" s="441"/>
      <c r="F457" s="440"/>
      <c r="G457" s="318"/>
      <c r="H457" s="318"/>
      <c r="I457" s="442"/>
      <c r="J457" s="442"/>
      <c r="K457" s="443"/>
      <c r="L457" s="443"/>
      <c r="M457" s="440"/>
      <c r="N457" s="440"/>
      <c r="O457" s="318"/>
      <c r="P457" s="318"/>
      <c r="Q457" s="318"/>
      <c r="R457" s="318"/>
      <c r="S457" s="318"/>
      <c r="T457" s="318"/>
      <c r="U457" s="318"/>
      <c r="V457" s="318"/>
      <c r="W457" s="318"/>
    </row>
    <row r="458" spans="1:23" ht="12.75" customHeight="1" x14ac:dyDescent="0.3">
      <c r="A458" s="318"/>
      <c r="B458" s="318"/>
      <c r="C458" s="318"/>
      <c r="D458" s="318"/>
      <c r="E458" s="441"/>
      <c r="F458" s="440"/>
      <c r="G458" s="318"/>
      <c r="H458" s="318"/>
      <c r="I458" s="442"/>
      <c r="J458" s="442"/>
      <c r="K458" s="443"/>
      <c r="L458" s="443"/>
      <c r="M458" s="440"/>
      <c r="N458" s="440"/>
      <c r="O458" s="318"/>
      <c r="P458" s="318"/>
      <c r="Q458" s="318"/>
      <c r="R458" s="318"/>
      <c r="S458" s="318"/>
      <c r="T458" s="318"/>
      <c r="U458" s="318"/>
      <c r="V458" s="318"/>
      <c r="W458" s="318"/>
    </row>
    <row r="459" spans="1:23" ht="12.75" customHeight="1" x14ac:dyDescent="0.3">
      <c r="A459" s="318"/>
      <c r="B459" s="318"/>
      <c r="C459" s="318"/>
      <c r="D459" s="318"/>
      <c r="E459" s="441"/>
      <c r="F459" s="440"/>
      <c r="G459" s="318"/>
      <c r="H459" s="318"/>
      <c r="I459" s="442"/>
      <c r="J459" s="442"/>
      <c r="K459" s="443"/>
      <c r="L459" s="443"/>
      <c r="M459" s="440"/>
      <c r="N459" s="440"/>
      <c r="O459" s="318"/>
      <c r="P459" s="318"/>
      <c r="Q459" s="318"/>
      <c r="R459" s="318"/>
      <c r="S459" s="318"/>
      <c r="T459" s="318"/>
      <c r="U459" s="318"/>
      <c r="V459" s="318"/>
      <c r="W459" s="318"/>
    </row>
    <row r="460" spans="1:23" ht="12.75" customHeight="1" x14ac:dyDescent="0.3">
      <c r="A460" s="318"/>
      <c r="B460" s="318"/>
      <c r="C460" s="318"/>
      <c r="D460" s="318"/>
      <c r="E460" s="441"/>
      <c r="F460" s="440"/>
      <c r="G460" s="318"/>
      <c r="H460" s="318"/>
      <c r="I460" s="442"/>
      <c r="J460" s="442"/>
      <c r="K460" s="443"/>
      <c r="L460" s="443"/>
      <c r="M460" s="440"/>
      <c r="N460" s="440"/>
      <c r="O460" s="318"/>
      <c r="P460" s="318"/>
      <c r="Q460" s="318"/>
      <c r="R460" s="318"/>
      <c r="S460" s="318"/>
      <c r="T460" s="318"/>
      <c r="U460" s="318"/>
      <c r="V460" s="318"/>
      <c r="W460" s="318"/>
    </row>
    <row r="461" spans="1:23" ht="12.75" customHeight="1" x14ac:dyDescent="0.3">
      <c r="A461" s="318"/>
      <c r="B461" s="318"/>
      <c r="C461" s="318"/>
      <c r="D461" s="318"/>
      <c r="E461" s="441"/>
      <c r="F461" s="440"/>
      <c r="G461" s="318"/>
      <c r="H461" s="318"/>
      <c r="I461" s="442"/>
      <c r="J461" s="442"/>
      <c r="K461" s="443"/>
      <c r="L461" s="443"/>
      <c r="M461" s="440"/>
      <c r="N461" s="440"/>
      <c r="O461" s="318"/>
      <c r="P461" s="318"/>
      <c r="Q461" s="318"/>
      <c r="R461" s="318"/>
      <c r="S461" s="318"/>
      <c r="T461" s="318"/>
      <c r="U461" s="318"/>
      <c r="V461" s="318"/>
      <c r="W461" s="318"/>
    </row>
    <row r="462" spans="1:23" ht="12.75" customHeight="1" x14ac:dyDescent="0.3">
      <c r="A462" s="318"/>
      <c r="B462" s="318"/>
      <c r="C462" s="318"/>
      <c r="D462" s="318"/>
      <c r="E462" s="441"/>
      <c r="F462" s="440"/>
      <c r="G462" s="318"/>
      <c r="H462" s="318"/>
      <c r="I462" s="442"/>
      <c r="J462" s="442"/>
      <c r="K462" s="443"/>
      <c r="L462" s="443"/>
      <c r="M462" s="440"/>
      <c r="N462" s="440"/>
      <c r="O462" s="318"/>
      <c r="P462" s="318"/>
      <c r="Q462" s="318"/>
      <c r="R462" s="318"/>
      <c r="S462" s="318"/>
      <c r="T462" s="318"/>
      <c r="U462" s="318"/>
      <c r="V462" s="318"/>
      <c r="W462" s="318"/>
    </row>
    <row r="463" spans="1:23" ht="12.75" customHeight="1" x14ac:dyDescent="0.3">
      <c r="A463" s="318"/>
      <c r="B463" s="318"/>
      <c r="C463" s="318"/>
      <c r="D463" s="318"/>
      <c r="E463" s="441"/>
      <c r="F463" s="440"/>
      <c r="G463" s="318"/>
      <c r="H463" s="318"/>
      <c r="I463" s="442"/>
      <c r="J463" s="442"/>
      <c r="K463" s="443"/>
      <c r="L463" s="443"/>
      <c r="M463" s="440"/>
      <c r="N463" s="440"/>
      <c r="O463" s="318"/>
      <c r="P463" s="318"/>
      <c r="Q463" s="318"/>
      <c r="R463" s="318"/>
      <c r="S463" s="318"/>
      <c r="T463" s="318"/>
      <c r="U463" s="318"/>
      <c r="V463" s="318"/>
      <c r="W463" s="318"/>
    </row>
    <row r="464" spans="1:23" ht="12.75" customHeight="1" x14ac:dyDescent="0.3">
      <c r="A464" s="318"/>
      <c r="B464" s="318"/>
      <c r="C464" s="318"/>
      <c r="D464" s="318"/>
      <c r="E464" s="441"/>
      <c r="F464" s="440"/>
      <c r="G464" s="318"/>
      <c r="H464" s="318"/>
      <c r="I464" s="442"/>
      <c r="J464" s="442"/>
      <c r="K464" s="443"/>
      <c r="L464" s="443"/>
      <c r="M464" s="440"/>
      <c r="N464" s="440"/>
      <c r="O464" s="318"/>
      <c r="P464" s="318"/>
      <c r="Q464" s="318"/>
      <c r="R464" s="318"/>
      <c r="S464" s="318"/>
      <c r="T464" s="318"/>
      <c r="U464" s="318"/>
      <c r="V464" s="318"/>
      <c r="W464" s="318"/>
    </row>
    <row r="465" spans="1:23" ht="12.75" customHeight="1" x14ac:dyDescent="0.3">
      <c r="A465" s="318"/>
      <c r="B465" s="318"/>
      <c r="C465" s="318"/>
      <c r="D465" s="318"/>
      <c r="E465" s="441"/>
      <c r="F465" s="440"/>
      <c r="G465" s="318"/>
      <c r="H465" s="318"/>
      <c r="I465" s="442"/>
      <c r="J465" s="442"/>
      <c r="K465" s="443"/>
      <c r="L465" s="443"/>
      <c r="M465" s="440"/>
      <c r="N465" s="440"/>
      <c r="O465" s="318"/>
      <c r="P465" s="318"/>
      <c r="Q465" s="318"/>
      <c r="R465" s="318"/>
      <c r="S465" s="318"/>
      <c r="T465" s="318"/>
      <c r="U465" s="318"/>
      <c r="V465" s="318"/>
      <c r="W465" s="318"/>
    </row>
    <row r="466" spans="1:23" ht="12.75" customHeight="1" x14ac:dyDescent="0.3">
      <c r="A466" s="318"/>
      <c r="B466" s="318"/>
      <c r="C466" s="318"/>
      <c r="D466" s="318"/>
      <c r="E466" s="441"/>
      <c r="F466" s="440"/>
      <c r="G466" s="318"/>
      <c r="H466" s="318"/>
      <c r="I466" s="442"/>
      <c r="J466" s="442"/>
      <c r="K466" s="443"/>
      <c r="L466" s="443"/>
      <c r="M466" s="440"/>
      <c r="N466" s="440"/>
      <c r="O466" s="318"/>
      <c r="P466" s="318"/>
      <c r="Q466" s="318"/>
      <c r="R466" s="318"/>
      <c r="S466" s="318"/>
      <c r="T466" s="318"/>
      <c r="U466" s="318"/>
      <c r="V466" s="318"/>
      <c r="W466" s="318"/>
    </row>
    <row r="467" spans="1:23" ht="12.75" customHeight="1" x14ac:dyDescent="0.3">
      <c r="A467" s="318"/>
      <c r="B467" s="318"/>
      <c r="C467" s="318"/>
      <c r="D467" s="318"/>
      <c r="E467" s="441"/>
      <c r="F467" s="440"/>
      <c r="G467" s="318"/>
      <c r="H467" s="318"/>
      <c r="I467" s="442"/>
      <c r="J467" s="442"/>
      <c r="K467" s="443"/>
      <c r="L467" s="443"/>
      <c r="M467" s="440"/>
      <c r="N467" s="440"/>
      <c r="O467" s="318"/>
      <c r="P467" s="318"/>
      <c r="Q467" s="318"/>
      <c r="R467" s="318"/>
      <c r="S467" s="318"/>
      <c r="T467" s="318"/>
      <c r="U467" s="318"/>
      <c r="V467" s="318"/>
      <c r="W467" s="318"/>
    </row>
    <row r="468" spans="1:23" ht="12.75" customHeight="1" x14ac:dyDescent="0.3">
      <c r="A468" s="318"/>
      <c r="B468" s="318"/>
      <c r="C468" s="318"/>
      <c r="D468" s="318"/>
      <c r="E468" s="441"/>
      <c r="F468" s="440"/>
      <c r="G468" s="318"/>
      <c r="H468" s="318"/>
      <c r="I468" s="442"/>
      <c r="J468" s="442"/>
      <c r="K468" s="443"/>
      <c r="L468" s="443"/>
      <c r="M468" s="440"/>
      <c r="N468" s="440"/>
      <c r="O468" s="318"/>
      <c r="P468" s="318"/>
      <c r="Q468" s="318"/>
      <c r="R468" s="318"/>
      <c r="S468" s="318"/>
      <c r="T468" s="318"/>
      <c r="U468" s="318"/>
      <c r="V468" s="318"/>
      <c r="W468" s="318"/>
    </row>
    <row r="469" spans="1:23" ht="12.75" customHeight="1" x14ac:dyDescent="0.3">
      <c r="A469" s="318"/>
      <c r="B469" s="318"/>
      <c r="C469" s="318"/>
      <c r="D469" s="318"/>
      <c r="E469" s="441"/>
      <c r="F469" s="440"/>
      <c r="G469" s="318"/>
      <c r="H469" s="318"/>
      <c r="I469" s="442"/>
      <c r="J469" s="442"/>
      <c r="K469" s="443"/>
      <c r="L469" s="443"/>
      <c r="M469" s="440"/>
      <c r="N469" s="440"/>
      <c r="O469" s="318"/>
      <c r="P469" s="318"/>
      <c r="Q469" s="318"/>
      <c r="R469" s="318"/>
      <c r="S469" s="318"/>
      <c r="T469" s="318"/>
      <c r="U469" s="318"/>
      <c r="V469" s="318"/>
      <c r="W469" s="318"/>
    </row>
    <row r="470" spans="1:23" ht="12.75" customHeight="1" x14ac:dyDescent="0.3">
      <c r="A470" s="318"/>
      <c r="B470" s="318"/>
      <c r="C470" s="318"/>
      <c r="D470" s="318"/>
      <c r="E470" s="441"/>
      <c r="F470" s="440"/>
      <c r="G470" s="318"/>
      <c r="H470" s="318"/>
      <c r="I470" s="442"/>
      <c r="J470" s="442"/>
      <c r="K470" s="443"/>
      <c r="L470" s="443"/>
      <c r="M470" s="440"/>
      <c r="N470" s="440"/>
      <c r="O470" s="318"/>
      <c r="P470" s="318"/>
      <c r="Q470" s="318"/>
      <c r="R470" s="318"/>
      <c r="S470" s="318"/>
      <c r="T470" s="318"/>
      <c r="U470" s="318"/>
      <c r="V470" s="318"/>
      <c r="W470" s="318"/>
    </row>
    <row r="471" spans="1:23" ht="12.75" customHeight="1" x14ac:dyDescent="0.3">
      <c r="A471" s="318"/>
      <c r="B471" s="318"/>
      <c r="C471" s="318"/>
      <c r="D471" s="318"/>
      <c r="E471" s="441"/>
      <c r="F471" s="440"/>
      <c r="G471" s="318"/>
      <c r="H471" s="318"/>
      <c r="I471" s="442"/>
      <c r="J471" s="442"/>
      <c r="K471" s="443"/>
      <c r="L471" s="443"/>
      <c r="M471" s="440"/>
      <c r="N471" s="440"/>
      <c r="O471" s="318"/>
      <c r="P471" s="318"/>
      <c r="Q471" s="318"/>
      <c r="R471" s="318"/>
      <c r="S471" s="318"/>
      <c r="T471" s="318"/>
      <c r="U471" s="318"/>
      <c r="V471" s="318"/>
      <c r="W471" s="318"/>
    </row>
    <row r="472" spans="1:23" ht="12.75" customHeight="1" x14ac:dyDescent="0.3">
      <c r="A472" s="318"/>
      <c r="B472" s="318"/>
      <c r="C472" s="318"/>
      <c r="D472" s="318"/>
      <c r="E472" s="441"/>
      <c r="F472" s="440"/>
      <c r="G472" s="318"/>
      <c r="H472" s="318"/>
      <c r="I472" s="442"/>
      <c r="J472" s="442"/>
      <c r="K472" s="443"/>
      <c r="L472" s="443"/>
      <c r="M472" s="440"/>
      <c r="N472" s="440"/>
      <c r="O472" s="318"/>
      <c r="P472" s="318"/>
      <c r="Q472" s="318"/>
      <c r="R472" s="318"/>
      <c r="S472" s="318"/>
      <c r="T472" s="318"/>
      <c r="U472" s="318"/>
      <c r="V472" s="318"/>
      <c r="W472" s="318"/>
    </row>
    <row r="473" spans="1:23" ht="12.75" customHeight="1" x14ac:dyDescent="0.3">
      <c r="A473" s="318"/>
      <c r="B473" s="318"/>
      <c r="C473" s="318"/>
      <c r="D473" s="318"/>
      <c r="E473" s="441"/>
      <c r="F473" s="440"/>
      <c r="G473" s="318"/>
      <c r="H473" s="318"/>
      <c r="I473" s="442"/>
      <c r="J473" s="442"/>
      <c r="K473" s="443"/>
      <c r="L473" s="443"/>
      <c r="M473" s="440"/>
      <c r="N473" s="440"/>
      <c r="O473" s="318"/>
      <c r="P473" s="318"/>
      <c r="Q473" s="318"/>
      <c r="R473" s="318"/>
      <c r="S473" s="318"/>
      <c r="T473" s="318"/>
      <c r="U473" s="318"/>
      <c r="V473" s="318"/>
      <c r="W473" s="318"/>
    </row>
    <row r="474" spans="1:23" ht="12.75" customHeight="1" x14ac:dyDescent="0.3">
      <c r="A474" s="318"/>
      <c r="B474" s="318"/>
      <c r="C474" s="318"/>
      <c r="D474" s="318"/>
      <c r="E474" s="441"/>
      <c r="F474" s="440"/>
      <c r="G474" s="318"/>
      <c r="H474" s="318"/>
      <c r="I474" s="442"/>
      <c r="J474" s="442"/>
      <c r="K474" s="443"/>
      <c r="L474" s="443"/>
      <c r="M474" s="440"/>
      <c r="N474" s="440"/>
      <c r="O474" s="318"/>
      <c r="P474" s="318"/>
      <c r="Q474" s="318"/>
      <c r="R474" s="318"/>
      <c r="S474" s="318"/>
      <c r="T474" s="318"/>
      <c r="U474" s="318"/>
      <c r="V474" s="318"/>
      <c r="W474" s="318"/>
    </row>
    <row r="475" spans="1:23" ht="12.75" customHeight="1" x14ac:dyDescent="0.3">
      <c r="A475" s="318"/>
      <c r="B475" s="318"/>
      <c r="C475" s="318"/>
      <c r="D475" s="318"/>
      <c r="E475" s="441"/>
      <c r="F475" s="440"/>
      <c r="G475" s="318"/>
      <c r="H475" s="318"/>
      <c r="I475" s="442"/>
      <c r="J475" s="442"/>
      <c r="K475" s="443"/>
      <c r="L475" s="443"/>
      <c r="M475" s="440"/>
      <c r="N475" s="440"/>
      <c r="O475" s="318"/>
      <c r="P475" s="318"/>
      <c r="Q475" s="318"/>
      <c r="R475" s="318"/>
      <c r="S475" s="318"/>
      <c r="T475" s="318"/>
      <c r="U475" s="318"/>
      <c r="V475" s="318"/>
      <c r="W475" s="318"/>
    </row>
    <row r="476" spans="1:23" ht="12.75" customHeight="1" x14ac:dyDescent="0.3">
      <c r="A476" s="318"/>
      <c r="B476" s="318"/>
      <c r="C476" s="318"/>
      <c r="D476" s="318"/>
      <c r="E476" s="441"/>
      <c r="F476" s="440"/>
      <c r="G476" s="318"/>
      <c r="H476" s="318"/>
      <c r="I476" s="442"/>
      <c r="J476" s="442"/>
      <c r="K476" s="443"/>
      <c r="L476" s="443"/>
      <c r="M476" s="440"/>
      <c r="N476" s="440"/>
      <c r="O476" s="318"/>
      <c r="P476" s="318"/>
      <c r="Q476" s="318"/>
      <c r="R476" s="318"/>
      <c r="S476" s="318"/>
      <c r="T476" s="318"/>
      <c r="U476" s="318"/>
      <c r="V476" s="318"/>
      <c r="W476" s="318"/>
    </row>
    <row r="477" spans="1:23" ht="12.75" customHeight="1" x14ac:dyDescent="0.3">
      <c r="A477" s="318"/>
      <c r="B477" s="318"/>
      <c r="C477" s="318"/>
      <c r="D477" s="318"/>
      <c r="E477" s="441"/>
      <c r="F477" s="440"/>
      <c r="G477" s="318"/>
      <c r="H477" s="318"/>
      <c r="I477" s="442"/>
      <c r="J477" s="442"/>
      <c r="K477" s="443"/>
      <c r="L477" s="443"/>
      <c r="M477" s="440"/>
      <c r="N477" s="440"/>
      <c r="O477" s="318"/>
      <c r="P477" s="318"/>
      <c r="Q477" s="318"/>
      <c r="R477" s="318"/>
      <c r="S477" s="318"/>
      <c r="T477" s="318"/>
      <c r="U477" s="318"/>
      <c r="V477" s="318"/>
      <c r="W477" s="318"/>
    </row>
    <row r="478" spans="1:23" ht="12.75" customHeight="1" x14ac:dyDescent="0.3">
      <c r="A478" s="318"/>
      <c r="B478" s="318"/>
      <c r="C478" s="318"/>
      <c r="D478" s="318"/>
      <c r="E478" s="441"/>
      <c r="F478" s="440"/>
      <c r="G478" s="318"/>
      <c r="H478" s="318"/>
      <c r="I478" s="442"/>
      <c r="J478" s="442"/>
      <c r="K478" s="443"/>
      <c r="L478" s="443"/>
      <c r="M478" s="440"/>
      <c r="N478" s="440"/>
      <c r="O478" s="318"/>
      <c r="P478" s="318"/>
      <c r="Q478" s="318"/>
      <c r="R478" s="318"/>
      <c r="S478" s="318"/>
      <c r="T478" s="318"/>
      <c r="U478" s="318"/>
      <c r="V478" s="318"/>
      <c r="W478" s="318"/>
    </row>
    <row r="479" spans="1:23" ht="12.75" customHeight="1" x14ac:dyDescent="0.3">
      <c r="A479" s="318"/>
      <c r="B479" s="318"/>
      <c r="C479" s="318"/>
      <c r="D479" s="318"/>
      <c r="E479" s="441"/>
      <c r="F479" s="440"/>
      <c r="G479" s="318"/>
      <c r="H479" s="318"/>
      <c r="I479" s="442"/>
      <c r="J479" s="442"/>
      <c r="K479" s="443"/>
      <c r="L479" s="443"/>
      <c r="M479" s="440"/>
      <c r="N479" s="440"/>
      <c r="O479" s="318"/>
      <c r="P479" s="318"/>
      <c r="Q479" s="318"/>
      <c r="R479" s="318"/>
      <c r="S479" s="318"/>
      <c r="T479" s="318"/>
      <c r="U479" s="318"/>
      <c r="V479" s="318"/>
      <c r="W479" s="318"/>
    </row>
    <row r="480" spans="1:23" ht="12.75" customHeight="1" x14ac:dyDescent="0.3">
      <c r="A480" s="318"/>
      <c r="B480" s="318"/>
      <c r="C480" s="318"/>
      <c r="D480" s="318"/>
      <c r="E480" s="441"/>
      <c r="F480" s="440"/>
      <c r="G480" s="318"/>
      <c r="H480" s="318"/>
      <c r="I480" s="442"/>
      <c r="J480" s="442"/>
      <c r="K480" s="443"/>
      <c r="L480" s="443"/>
      <c r="M480" s="440"/>
      <c r="N480" s="440"/>
      <c r="O480" s="318"/>
      <c r="P480" s="318"/>
      <c r="Q480" s="318"/>
      <c r="R480" s="318"/>
      <c r="S480" s="318"/>
      <c r="T480" s="318"/>
      <c r="U480" s="318"/>
      <c r="V480" s="318"/>
      <c r="W480" s="318"/>
    </row>
    <row r="481" spans="1:23" ht="12.75" customHeight="1" x14ac:dyDescent="0.3">
      <c r="A481" s="318"/>
      <c r="B481" s="318"/>
      <c r="C481" s="318"/>
      <c r="D481" s="318"/>
      <c r="E481" s="441"/>
      <c r="F481" s="440"/>
      <c r="G481" s="318"/>
      <c r="H481" s="318"/>
      <c r="I481" s="442"/>
      <c r="J481" s="442"/>
      <c r="K481" s="443"/>
      <c r="L481" s="443"/>
      <c r="M481" s="440"/>
      <c r="N481" s="440"/>
      <c r="O481" s="318"/>
      <c r="P481" s="318"/>
      <c r="Q481" s="318"/>
      <c r="R481" s="318"/>
      <c r="S481" s="318"/>
      <c r="T481" s="318"/>
      <c r="U481" s="318"/>
      <c r="V481" s="318"/>
      <c r="W481" s="318"/>
    </row>
    <row r="482" spans="1:23" ht="12.75" customHeight="1" x14ac:dyDescent="0.3">
      <c r="A482" s="318"/>
      <c r="B482" s="318"/>
      <c r="C482" s="318"/>
      <c r="D482" s="318"/>
      <c r="E482" s="441"/>
      <c r="F482" s="440"/>
      <c r="G482" s="318"/>
      <c r="H482" s="318"/>
      <c r="I482" s="442"/>
      <c r="J482" s="442"/>
      <c r="K482" s="443"/>
      <c r="L482" s="443"/>
      <c r="M482" s="440"/>
      <c r="N482" s="440"/>
      <c r="O482" s="318"/>
      <c r="P482" s="318"/>
      <c r="Q482" s="318"/>
      <c r="R482" s="318"/>
      <c r="S482" s="318"/>
      <c r="T482" s="318"/>
      <c r="U482" s="318"/>
      <c r="V482" s="318"/>
      <c r="W482" s="318"/>
    </row>
    <row r="483" spans="1:23" ht="12.75" customHeight="1" x14ac:dyDescent="0.3">
      <c r="A483" s="318"/>
      <c r="B483" s="318"/>
      <c r="C483" s="318"/>
      <c r="D483" s="318"/>
      <c r="E483" s="441"/>
      <c r="F483" s="440"/>
      <c r="G483" s="318"/>
      <c r="H483" s="318"/>
      <c r="I483" s="442"/>
      <c r="J483" s="442"/>
      <c r="K483" s="443"/>
      <c r="L483" s="443"/>
      <c r="M483" s="440"/>
      <c r="N483" s="440"/>
      <c r="O483" s="318"/>
      <c r="P483" s="318"/>
      <c r="Q483" s="318"/>
      <c r="R483" s="318"/>
      <c r="S483" s="318"/>
      <c r="T483" s="318"/>
      <c r="U483" s="318"/>
      <c r="V483" s="318"/>
      <c r="W483" s="318"/>
    </row>
    <row r="484" spans="1:23" ht="12.75" customHeight="1" x14ac:dyDescent="0.3">
      <c r="A484" s="318"/>
      <c r="B484" s="318"/>
      <c r="C484" s="318"/>
      <c r="D484" s="318"/>
      <c r="E484" s="441"/>
      <c r="F484" s="440"/>
      <c r="G484" s="318"/>
      <c r="H484" s="318"/>
      <c r="I484" s="442"/>
      <c r="J484" s="442"/>
      <c r="K484" s="443"/>
      <c r="L484" s="443"/>
      <c r="M484" s="440"/>
      <c r="N484" s="440"/>
      <c r="O484" s="318"/>
      <c r="P484" s="318"/>
      <c r="Q484" s="318"/>
      <c r="R484" s="318"/>
      <c r="S484" s="318"/>
      <c r="T484" s="318"/>
      <c r="U484" s="318"/>
      <c r="V484" s="318"/>
      <c r="W484" s="318"/>
    </row>
    <row r="485" spans="1:23" ht="12.75" customHeight="1" x14ac:dyDescent="0.3">
      <c r="A485" s="318"/>
      <c r="B485" s="318"/>
      <c r="C485" s="318"/>
      <c r="D485" s="318"/>
      <c r="E485" s="441"/>
      <c r="F485" s="440"/>
      <c r="G485" s="318"/>
      <c r="H485" s="318"/>
      <c r="I485" s="442"/>
      <c r="J485" s="442"/>
      <c r="K485" s="443"/>
      <c r="L485" s="443"/>
      <c r="M485" s="440"/>
      <c r="N485" s="440"/>
      <c r="O485" s="318"/>
      <c r="P485" s="318"/>
      <c r="Q485" s="318"/>
      <c r="R485" s="318"/>
      <c r="S485" s="318"/>
      <c r="T485" s="318"/>
      <c r="U485" s="318"/>
      <c r="V485" s="318"/>
      <c r="W485" s="318"/>
    </row>
    <row r="486" spans="1:23" ht="12.75" customHeight="1" x14ac:dyDescent="0.3">
      <c r="A486" s="318"/>
      <c r="B486" s="318"/>
      <c r="C486" s="318"/>
      <c r="D486" s="318"/>
      <c r="E486" s="441"/>
      <c r="F486" s="440"/>
      <c r="G486" s="318"/>
      <c r="H486" s="318"/>
      <c r="I486" s="442"/>
      <c r="J486" s="442"/>
      <c r="K486" s="443"/>
      <c r="L486" s="443"/>
      <c r="M486" s="440"/>
      <c r="N486" s="440"/>
      <c r="O486" s="318"/>
      <c r="P486" s="318"/>
      <c r="Q486" s="318"/>
      <c r="R486" s="318"/>
      <c r="S486" s="318"/>
      <c r="T486" s="318"/>
      <c r="U486" s="318"/>
      <c r="V486" s="318"/>
      <c r="W486" s="318"/>
    </row>
    <row r="487" spans="1:23" ht="12.75" customHeight="1" x14ac:dyDescent="0.3">
      <c r="A487" s="318"/>
      <c r="B487" s="318"/>
      <c r="C487" s="318"/>
      <c r="D487" s="318"/>
      <c r="E487" s="441"/>
      <c r="F487" s="440"/>
      <c r="G487" s="318"/>
      <c r="H487" s="318"/>
      <c r="I487" s="442"/>
      <c r="J487" s="442"/>
      <c r="K487" s="443"/>
      <c r="L487" s="443"/>
      <c r="M487" s="440"/>
      <c r="N487" s="440"/>
      <c r="O487" s="318"/>
      <c r="P487" s="318"/>
      <c r="Q487" s="318"/>
      <c r="R487" s="318"/>
      <c r="S487" s="318"/>
      <c r="T487" s="318"/>
      <c r="U487" s="318"/>
      <c r="V487" s="318"/>
      <c r="W487" s="318"/>
    </row>
    <row r="488" spans="1:23" ht="12.75" customHeight="1" x14ac:dyDescent="0.3">
      <c r="A488" s="318"/>
      <c r="B488" s="318"/>
      <c r="C488" s="318"/>
      <c r="D488" s="318"/>
      <c r="E488" s="441"/>
      <c r="F488" s="440"/>
      <c r="G488" s="318"/>
      <c r="H488" s="318"/>
      <c r="I488" s="442"/>
      <c r="J488" s="442"/>
      <c r="K488" s="443"/>
      <c r="L488" s="443"/>
      <c r="M488" s="440"/>
      <c r="N488" s="440"/>
      <c r="O488" s="318"/>
      <c r="P488" s="318"/>
      <c r="Q488" s="318"/>
      <c r="R488" s="318"/>
      <c r="S488" s="318"/>
      <c r="T488" s="318"/>
      <c r="U488" s="318"/>
      <c r="V488" s="318"/>
      <c r="W488" s="318"/>
    </row>
    <row r="489" spans="1:23" ht="12.75" customHeight="1" x14ac:dyDescent="0.3">
      <c r="A489" s="318"/>
      <c r="B489" s="318"/>
      <c r="C489" s="318"/>
      <c r="D489" s="318"/>
      <c r="E489" s="441"/>
      <c r="F489" s="440"/>
      <c r="G489" s="318"/>
      <c r="H489" s="318"/>
      <c r="I489" s="442"/>
      <c r="J489" s="442"/>
      <c r="K489" s="443"/>
      <c r="L489" s="443"/>
      <c r="M489" s="440"/>
      <c r="N489" s="440"/>
      <c r="O489" s="318"/>
      <c r="P489" s="318"/>
      <c r="Q489" s="318"/>
      <c r="R489" s="318"/>
      <c r="S489" s="318"/>
      <c r="T489" s="318"/>
      <c r="U489" s="318"/>
      <c r="V489" s="318"/>
      <c r="W489" s="318"/>
    </row>
    <row r="490" spans="1:23" ht="12.75" customHeight="1" x14ac:dyDescent="0.3">
      <c r="A490" s="318"/>
      <c r="B490" s="318"/>
      <c r="C490" s="318"/>
      <c r="D490" s="318"/>
      <c r="E490" s="441"/>
      <c r="F490" s="440"/>
      <c r="G490" s="318"/>
      <c r="H490" s="318"/>
      <c r="I490" s="442"/>
      <c r="J490" s="442"/>
      <c r="K490" s="443"/>
      <c r="L490" s="443"/>
      <c r="M490" s="440"/>
      <c r="N490" s="440"/>
      <c r="O490" s="318"/>
      <c r="P490" s="318"/>
      <c r="Q490" s="318"/>
      <c r="R490" s="318"/>
      <c r="S490" s="318"/>
      <c r="T490" s="318"/>
      <c r="U490" s="318"/>
      <c r="V490" s="318"/>
      <c r="W490" s="318"/>
    </row>
    <row r="491" spans="1:23" ht="12.75" customHeight="1" x14ac:dyDescent="0.3">
      <c r="A491" s="318"/>
      <c r="B491" s="318"/>
      <c r="C491" s="318"/>
      <c r="D491" s="318"/>
      <c r="E491" s="441"/>
      <c r="F491" s="440"/>
      <c r="G491" s="318"/>
      <c r="H491" s="318"/>
      <c r="I491" s="442"/>
      <c r="J491" s="442"/>
      <c r="K491" s="443"/>
      <c r="L491" s="443"/>
      <c r="M491" s="440"/>
      <c r="N491" s="440"/>
      <c r="O491" s="318"/>
      <c r="P491" s="318"/>
      <c r="Q491" s="318"/>
      <c r="R491" s="318"/>
      <c r="S491" s="318"/>
      <c r="T491" s="318"/>
      <c r="U491" s="318"/>
      <c r="V491" s="318"/>
      <c r="W491" s="318"/>
    </row>
    <row r="492" spans="1:23" ht="12.75" customHeight="1" x14ac:dyDescent="0.3">
      <c r="A492" s="318"/>
      <c r="B492" s="318"/>
      <c r="C492" s="318"/>
      <c r="D492" s="318"/>
      <c r="E492" s="441"/>
      <c r="F492" s="440"/>
      <c r="G492" s="318"/>
      <c r="H492" s="318"/>
      <c r="I492" s="442"/>
      <c r="J492" s="442"/>
      <c r="K492" s="443"/>
      <c r="L492" s="443"/>
      <c r="M492" s="440"/>
      <c r="N492" s="440"/>
      <c r="O492" s="318"/>
      <c r="P492" s="318"/>
      <c r="Q492" s="318"/>
      <c r="R492" s="318"/>
      <c r="S492" s="318"/>
      <c r="T492" s="318"/>
      <c r="U492" s="318"/>
      <c r="V492" s="318"/>
      <c r="W492" s="318"/>
    </row>
    <row r="493" spans="1:23" ht="12.75" customHeight="1" x14ac:dyDescent="0.3">
      <c r="A493" s="318"/>
      <c r="B493" s="318"/>
      <c r="C493" s="318"/>
      <c r="D493" s="318"/>
      <c r="E493" s="441"/>
      <c r="F493" s="440"/>
      <c r="G493" s="318"/>
      <c r="H493" s="318"/>
      <c r="I493" s="442"/>
      <c r="J493" s="442"/>
      <c r="K493" s="443"/>
      <c r="L493" s="443"/>
      <c r="M493" s="440"/>
      <c r="N493" s="440"/>
      <c r="O493" s="318"/>
      <c r="P493" s="318"/>
      <c r="Q493" s="318"/>
      <c r="R493" s="318"/>
      <c r="S493" s="318"/>
      <c r="T493" s="318"/>
      <c r="U493" s="318"/>
      <c r="V493" s="318"/>
      <c r="W493" s="318"/>
    </row>
    <row r="494" spans="1:23" ht="12.75" customHeight="1" x14ac:dyDescent="0.3">
      <c r="A494" s="318"/>
      <c r="B494" s="318"/>
      <c r="C494" s="318"/>
      <c r="D494" s="318"/>
      <c r="E494" s="441"/>
      <c r="F494" s="440"/>
      <c r="G494" s="318"/>
      <c r="H494" s="318"/>
      <c r="I494" s="442"/>
      <c r="J494" s="442"/>
      <c r="K494" s="443"/>
      <c r="L494" s="443"/>
      <c r="M494" s="440"/>
      <c r="N494" s="440"/>
      <c r="O494" s="318"/>
      <c r="P494" s="318"/>
      <c r="Q494" s="318"/>
      <c r="R494" s="318"/>
      <c r="S494" s="318"/>
      <c r="T494" s="318"/>
      <c r="U494" s="318"/>
      <c r="V494" s="318"/>
      <c r="W494" s="318"/>
    </row>
    <row r="495" spans="1:23" ht="12.75" customHeight="1" x14ac:dyDescent="0.3">
      <c r="A495" s="318"/>
      <c r="B495" s="318"/>
      <c r="C495" s="318"/>
      <c r="D495" s="318"/>
      <c r="E495" s="441"/>
      <c r="F495" s="440"/>
      <c r="G495" s="318"/>
      <c r="H495" s="318"/>
      <c r="I495" s="442"/>
      <c r="J495" s="442"/>
      <c r="K495" s="443"/>
      <c r="L495" s="443"/>
      <c r="M495" s="440"/>
      <c r="N495" s="440"/>
      <c r="O495" s="318"/>
      <c r="P495" s="318"/>
      <c r="Q495" s="318"/>
      <c r="R495" s="318"/>
      <c r="S495" s="318"/>
      <c r="T495" s="318"/>
      <c r="U495" s="318"/>
      <c r="V495" s="318"/>
      <c r="W495" s="318"/>
    </row>
    <row r="496" spans="1:23" ht="12.75" customHeight="1" x14ac:dyDescent="0.3">
      <c r="A496" s="318"/>
      <c r="B496" s="318"/>
      <c r="C496" s="318"/>
      <c r="D496" s="318"/>
      <c r="E496" s="441"/>
      <c r="F496" s="440"/>
      <c r="G496" s="318"/>
      <c r="H496" s="318"/>
      <c r="I496" s="442"/>
      <c r="J496" s="442"/>
      <c r="K496" s="443"/>
      <c r="L496" s="443"/>
      <c r="M496" s="440"/>
      <c r="N496" s="440"/>
      <c r="O496" s="318"/>
      <c r="P496" s="318"/>
      <c r="Q496" s="318"/>
      <c r="R496" s="318"/>
      <c r="S496" s="318"/>
      <c r="T496" s="318"/>
      <c r="U496" s="318"/>
      <c r="V496" s="318"/>
      <c r="W496" s="318"/>
    </row>
    <row r="497" spans="1:23" ht="12.75" customHeight="1" x14ac:dyDescent="0.3">
      <c r="A497" s="318"/>
      <c r="B497" s="318"/>
      <c r="C497" s="318"/>
      <c r="D497" s="318"/>
      <c r="E497" s="441"/>
      <c r="F497" s="440"/>
      <c r="G497" s="318"/>
      <c r="H497" s="318"/>
      <c r="I497" s="442"/>
      <c r="J497" s="442"/>
      <c r="K497" s="443"/>
      <c r="L497" s="443"/>
      <c r="M497" s="440"/>
      <c r="N497" s="440"/>
      <c r="O497" s="318"/>
      <c r="P497" s="318"/>
      <c r="Q497" s="318"/>
      <c r="R497" s="318"/>
      <c r="S497" s="318"/>
      <c r="T497" s="318"/>
      <c r="U497" s="318"/>
      <c r="V497" s="318"/>
      <c r="W497" s="318"/>
    </row>
    <row r="498" spans="1:23" ht="12.75" customHeight="1" x14ac:dyDescent="0.3">
      <c r="A498" s="318"/>
      <c r="B498" s="318"/>
      <c r="C498" s="318"/>
      <c r="D498" s="318"/>
      <c r="E498" s="441"/>
      <c r="F498" s="440"/>
      <c r="G498" s="318"/>
      <c r="H498" s="318"/>
      <c r="I498" s="442"/>
      <c r="J498" s="442"/>
      <c r="K498" s="443"/>
      <c r="L498" s="443"/>
      <c r="M498" s="440"/>
      <c r="N498" s="440"/>
      <c r="O498" s="318"/>
      <c r="P498" s="318"/>
      <c r="Q498" s="318"/>
      <c r="R498" s="318"/>
      <c r="S498" s="318"/>
      <c r="T498" s="318"/>
      <c r="U498" s="318"/>
      <c r="V498" s="318"/>
      <c r="W498" s="318"/>
    </row>
    <row r="499" spans="1:23" ht="12.75" customHeight="1" x14ac:dyDescent="0.3">
      <c r="A499" s="318"/>
      <c r="B499" s="318"/>
      <c r="C499" s="318"/>
      <c r="D499" s="318"/>
      <c r="E499" s="441"/>
      <c r="F499" s="440"/>
      <c r="G499" s="318"/>
      <c r="H499" s="318"/>
      <c r="I499" s="442"/>
      <c r="J499" s="442"/>
      <c r="K499" s="443"/>
      <c r="L499" s="443"/>
      <c r="M499" s="440"/>
      <c r="N499" s="440"/>
      <c r="O499" s="318"/>
      <c r="P499" s="318"/>
      <c r="Q499" s="318"/>
      <c r="R499" s="318"/>
      <c r="S499" s="318"/>
      <c r="T499" s="318"/>
      <c r="U499" s="318"/>
      <c r="V499" s="318"/>
      <c r="W499" s="318"/>
    </row>
    <row r="500" spans="1:23" ht="12.75" customHeight="1" x14ac:dyDescent="0.3">
      <c r="A500" s="318"/>
      <c r="B500" s="318"/>
      <c r="C500" s="318"/>
      <c r="D500" s="318"/>
      <c r="E500" s="441"/>
      <c r="F500" s="440"/>
      <c r="G500" s="318"/>
      <c r="H500" s="318"/>
      <c r="I500" s="442"/>
      <c r="J500" s="442"/>
      <c r="K500" s="443"/>
      <c r="L500" s="443"/>
      <c r="M500" s="440"/>
      <c r="N500" s="440"/>
      <c r="O500" s="318"/>
      <c r="P500" s="318"/>
      <c r="Q500" s="318"/>
      <c r="R500" s="318"/>
      <c r="S500" s="318"/>
      <c r="T500" s="318"/>
      <c r="U500" s="318"/>
      <c r="V500" s="318"/>
      <c r="W500" s="318"/>
    </row>
    <row r="501" spans="1:23" ht="12.75" customHeight="1" x14ac:dyDescent="0.3">
      <c r="A501" s="318"/>
      <c r="B501" s="318"/>
      <c r="C501" s="318"/>
      <c r="D501" s="318"/>
      <c r="E501" s="441"/>
      <c r="F501" s="440"/>
      <c r="G501" s="318"/>
      <c r="H501" s="318"/>
      <c r="I501" s="442"/>
      <c r="J501" s="442"/>
      <c r="K501" s="443"/>
      <c r="L501" s="443"/>
      <c r="M501" s="440"/>
      <c r="N501" s="440"/>
      <c r="O501" s="318"/>
      <c r="P501" s="318"/>
      <c r="Q501" s="318"/>
      <c r="R501" s="318"/>
      <c r="S501" s="318"/>
      <c r="T501" s="318"/>
      <c r="U501" s="318"/>
      <c r="V501" s="318"/>
      <c r="W501" s="318"/>
    </row>
    <row r="502" spans="1:23" ht="12.75" customHeight="1" x14ac:dyDescent="0.3">
      <c r="A502" s="318"/>
      <c r="B502" s="318"/>
      <c r="C502" s="318"/>
      <c r="D502" s="318"/>
      <c r="E502" s="441"/>
      <c r="F502" s="440"/>
      <c r="G502" s="318"/>
      <c r="H502" s="318"/>
      <c r="I502" s="442"/>
      <c r="J502" s="442"/>
      <c r="K502" s="443"/>
      <c r="L502" s="443"/>
      <c r="M502" s="440"/>
      <c r="N502" s="440"/>
      <c r="O502" s="318"/>
      <c r="P502" s="318"/>
      <c r="Q502" s="318"/>
      <c r="R502" s="318"/>
      <c r="S502" s="318"/>
      <c r="T502" s="318"/>
      <c r="U502" s="318"/>
      <c r="V502" s="318"/>
      <c r="W502" s="318"/>
    </row>
    <row r="503" spans="1:23" ht="12.75" customHeight="1" x14ac:dyDescent="0.3">
      <c r="A503" s="318"/>
      <c r="B503" s="318"/>
      <c r="C503" s="318"/>
      <c r="D503" s="318"/>
      <c r="E503" s="441"/>
      <c r="F503" s="440"/>
      <c r="G503" s="318"/>
      <c r="H503" s="318"/>
      <c r="I503" s="442"/>
      <c r="J503" s="442"/>
      <c r="K503" s="443"/>
      <c r="L503" s="443"/>
      <c r="M503" s="440"/>
      <c r="N503" s="440"/>
      <c r="O503" s="318"/>
      <c r="P503" s="318"/>
      <c r="Q503" s="318"/>
      <c r="R503" s="318"/>
      <c r="S503" s="318"/>
      <c r="T503" s="318"/>
      <c r="U503" s="318"/>
      <c r="V503" s="318"/>
      <c r="W503" s="318"/>
    </row>
    <row r="504" spans="1:23" ht="12.75" customHeight="1" x14ac:dyDescent="0.3">
      <c r="A504" s="318"/>
      <c r="B504" s="318"/>
      <c r="C504" s="318"/>
      <c r="D504" s="318"/>
      <c r="E504" s="441"/>
      <c r="F504" s="440"/>
      <c r="G504" s="318"/>
      <c r="H504" s="318"/>
      <c r="I504" s="442"/>
      <c r="J504" s="442"/>
      <c r="K504" s="443"/>
      <c r="L504" s="443"/>
      <c r="M504" s="440"/>
      <c r="N504" s="440"/>
      <c r="O504" s="318"/>
      <c r="P504" s="318"/>
      <c r="Q504" s="318"/>
      <c r="R504" s="318"/>
      <c r="S504" s="318"/>
      <c r="T504" s="318"/>
      <c r="U504" s="318"/>
      <c r="V504" s="318"/>
      <c r="W504" s="318"/>
    </row>
    <row r="505" spans="1:23" ht="12.75" customHeight="1" x14ac:dyDescent="0.3">
      <c r="A505" s="318"/>
      <c r="B505" s="318"/>
      <c r="C505" s="318"/>
      <c r="D505" s="318"/>
      <c r="E505" s="441"/>
      <c r="F505" s="440"/>
      <c r="G505" s="318"/>
      <c r="H505" s="318"/>
      <c r="I505" s="442"/>
      <c r="J505" s="442"/>
      <c r="K505" s="443"/>
      <c r="L505" s="443"/>
      <c r="M505" s="440"/>
      <c r="N505" s="440"/>
      <c r="O505" s="318"/>
      <c r="P505" s="318"/>
      <c r="Q505" s="318"/>
      <c r="R505" s="318"/>
      <c r="S505" s="318"/>
      <c r="T505" s="318"/>
      <c r="U505" s="318"/>
      <c r="V505" s="318"/>
      <c r="W505" s="318"/>
    </row>
    <row r="506" spans="1:23" ht="12.75" customHeight="1" x14ac:dyDescent="0.3">
      <c r="A506" s="318"/>
      <c r="B506" s="318"/>
      <c r="C506" s="318"/>
      <c r="D506" s="318"/>
      <c r="E506" s="441"/>
      <c r="F506" s="440"/>
      <c r="G506" s="318"/>
      <c r="H506" s="318"/>
      <c r="I506" s="442"/>
      <c r="J506" s="442"/>
      <c r="K506" s="443"/>
      <c r="L506" s="443"/>
      <c r="M506" s="440"/>
      <c r="N506" s="440"/>
      <c r="O506" s="318"/>
      <c r="P506" s="318"/>
      <c r="Q506" s="318"/>
      <c r="R506" s="318"/>
      <c r="S506" s="318"/>
      <c r="T506" s="318"/>
      <c r="U506" s="318"/>
      <c r="V506" s="318"/>
      <c r="W506" s="318"/>
    </row>
    <row r="507" spans="1:23" ht="12.75" customHeight="1" x14ac:dyDescent="0.3">
      <c r="A507" s="318"/>
      <c r="B507" s="318"/>
      <c r="C507" s="318"/>
      <c r="D507" s="318"/>
      <c r="E507" s="441"/>
      <c r="F507" s="440"/>
      <c r="G507" s="318"/>
      <c r="H507" s="318"/>
      <c r="I507" s="442"/>
      <c r="J507" s="442"/>
      <c r="K507" s="443"/>
      <c r="L507" s="443"/>
      <c r="M507" s="440"/>
      <c r="N507" s="440"/>
      <c r="O507" s="318"/>
      <c r="P507" s="318"/>
      <c r="Q507" s="318"/>
      <c r="R507" s="318"/>
      <c r="S507" s="318"/>
      <c r="T507" s="318"/>
      <c r="U507" s="318"/>
      <c r="V507" s="318"/>
      <c r="W507" s="318"/>
    </row>
    <row r="508" spans="1:23" ht="12.75" customHeight="1" x14ac:dyDescent="0.3">
      <c r="A508" s="318"/>
      <c r="B508" s="318"/>
      <c r="C508" s="318"/>
      <c r="D508" s="318"/>
      <c r="E508" s="441"/>
      <c r="F508" s="440"/>
      <c r="G508" s="318"/>
      <c r="H508" s="318"/>
      <c r="I508" s="442"/>
      <c r="J508" s="442"/>
      <c r="K508" s="443"/>
      <c r="L508" s="443"/>
      <c r="M508" s="440"/>
      <c r="N508" s="440"/>
      <c r="O508" s="318"/>
      <c r="P508" s="318"/>
      <c r="Q508" s="318"/>
      <c r="R508" s="318"/>
      <c r="S508" s="318"/>
      <c r="T508" s="318"/>
      <c r="U508" s="318"/>
      <c r="V508" s="318"/>
      <c r="W508" s="318"/>
    </row>
    <row r="509" spans="1:23" ht="12.75" customHeight="1" x14ac:dyDescent="0.3">
      <c r="A509" s="318"/>
      <c r="B509" s="318"/>
      <c r="C509" s="318"/>
      <c r="D509" s="318"/>
      <c r="E509" s="441"/>
      <c r="F509" s="440"/>
      <c r="G509" s="318"/>
      <c r="H509" s="318"/>
      <c r="I509" s="442"/>
      <c r="J509" s="442"/>
      <c r="K509" s="443"/>
      <c r="L509" s="443"/>
      <c r="M509" s="440"/>
      <c r="N509" s="440"/>
      <c r="O509" s="318"/>
      <c r="P509" s="318"/>
      <c r="Q509" s="318"/>
      <c r="R509" s="318"/>
      <c r="S509" s="318"/>
      <c r="T509" s="318"/>
      <c r="U509" s="318"/>
      <c r="V509" s="318"/>
      <c r="W509" s="318"/>
    </row>
    <row r="510" spans="1:23" ht="12.75" customHeight="1" x14ac:dyDescent="0.3">
      <c r="A510" s="318"/>
      <c r="B510" s="318"/>
      <c r="C510" s="318"/>
      <c r="D510" s="318"/>
      <c r="E510" s="441"/>
      <c r="F510" s="440"/>
      <c r="G510" s="318"/>
      <c r="H510" s="318"/>
      <c r="I510" s="442"/>
      <c r="J510" s="442"/>
      <c r="K510" s="443"/>
      <c r="L510" s="443"/>
      <c r="M510" s="440"/>
      <c r="N510" s="440"/>
      <c r="O510" s="318"/>
      <c r="P510" s="318"/>
      <c r="Q510" s="318"/>
      <c r="R510" s="318"/>
      <c r="S510" s="318"/>
      <c r="T510" s="318"/>
      <c r="U510" s="318"/>
      <c r="V510" s="318"/>
      <c r="W510" s="318"/>
    </row>
    <row r="511" spans="1:23" ht="12.75" customHeight="1" x14ac:dyDescent="0.3">
      <c r="A511" s="318"/>
      <c r="B511" s="318"/>
      <c r="C511" s="318"/>
      <c r="D511" s="318"/>
      <c r="E511" s="441"/>
      <c r="F511" s="440"/>
      <c r="G511" s="318"/>
      <c r="H511" s="318"/>
      <c r="I511" s="442"/>
      <c r="J511" s="442"/>
      <c r="K511" s="443"/>
      <c r="L511" s="443"/>
      <c r="M511" s="440"/>
      <c r="N511" s="440"/>
      <c r="O511" s="318"/>
      <c r="P511" s="318"/>
      <c r="Q511" s="318"/>
      <c r="R511" s="318"/>
      <c r="S511" s="318"/>
      <c r="T511" s="318"/>
      <c r="U511" s="318"/>
      <c r="V511" s="318"/>
      <c r="W511" s="318"/>
    </row>
    <row r="512" spans="1:23" ht="12.75" customHeight="1" x14ac:dyDescent="0.3">
      <c r="A512" s="318"/>
      <c r="B512" s="318"/>
      <c r="C512" s="318"/>
      <c r="D512" s="318"/>
      <c r="E512" s="441"/>
      <c r="F512" s="440"/>
      <c r="G512" s="318"/>
      <c r="H512" s="318"/>
      <c r="I512" s="442"/>
      <c r="J512" s="442"/>
      <c r="K512" s="443"/>
      <c r="L512" s="443"/>
      <c r="M512" s="440"/>
      <c r="N512" s="440"/>
      <c r="O512" s="318"/>
      <c r="P512" s="318"/>
      <c r="Q512" s="318"/>
      <c r="R512" s="318"/>
      <c r="S512" s="318"/>
      <c r="T512" s="318"/>
      <c r="U512" s="318"/>
      <c r="V512" s="318"/>
      <c r="W512" s="318"/>
    </row>
    <row r="513" spans="1:23" ht="12.75" customHeight="1" x14ac:dyDescent="0.3">
      <c r="A513" s="318"/>
      <c r="B513" s="318"/>
      <c r="C513" s="318"/>
      <c r="D513" s="318"/>
      <c r="E513" s="441"/>
      <c r="F513" s="440"/>
      <c r="G513" s="318"/>
      <c r="H513" s="318"/>
      <c r="I513" s="442"/>
      <c r="J513" s="442"/>
      <c r="K513" s="443"/>
      <c r="L513" s="443"/>
      <c r="M513" s="440"/>
      <c r="N513" s="440"/>
      <c r="O513" s="318"/>
      <c r="P513" s="318"/>
      <c r="Q513" s="318"/>
      <c r="R513" s="318"/>
      <c r="S513" s="318"/>
      <c r="T513" s="318"/>
      <c r="U513" s="318"/>
      <c r="V513" s="318"/>
      <c r="W513" s="318"/>
    </row>
    <row r="514" spans="1:23" ht="12.75" customHeight="1" x14ac:dyDescent="0.3">
      <c r="A514" s="318"/>
      <c r="B514" s="318"/>
      <c r="C514" s="318"/>
      <c r="D514" s="318"/>
      <c r="E514" s="441"/>
      <c r="F514" s="440"/>
      <c r="G514" s="318"/>
      <c r="H514" s="318"/>
      <c r="I514" s="442"/>
      <c r="J514" s="442"/>
      <c r="K514" s="443"/>
      <c r="L514" s="443"/>
      <c r="M514" s="440"/>
      <c r="N514" s="440"/>
      <c r="O514" s="318"/>
      <c r="P514" s="318"/>
      <c r="Q514" s="318"/>
      <c r="R514" s="318"/>
      <c r="S514" s="318"/>
      <c r="T514" s="318"/>
      <c r="U514" s="318"/>
      <c r="V514" s="318"/>
      <c r="W514" s="318"/>
    </row>
    <row r="515" spans="1:23" ht="12.75" customHeight="1" x14ac:dyDescent="0.3">
      <c r="A515" s="318"/>
      <c r="B515" s="318"/>
      <c r="C515" s="318"/>
      <c r="D515" s="318"/>
      <c r="E515" s="441"/>
      <c r="F515" s="440"/>
      <c r="G515" s="318"/>
      <c r="H515" s="318"/>
      <c r="I515" s="442"/>
      <c r="J515" s="442"/>
      <c r="K515" s="443"/>
      <c r="L515" s="443"/>
      <c r="M515" s="440"/>
      <c r="N515" s="440"/>
      <c r="O515" s="318"/>
      <c r="P515" s="318"/>
      <c r="Q515" s="318"/>
      <c r="R515" s="318"/>
      <c r="S515" s="318"/>
      <c r="T515" s="318"/>
      <c r="U515" s="318"/>
      <c r="V515" s="318"/>
      <c r="W515" s="318"/>
    </row>
    <row r="516" spans="1:23" ht="12.75" customHeight="1" x14ac:dyDescent="0.3">
      <c r="A516" s="318"/>
      <c r="B516" s="318"/>
      <c r="C516" s="318"/>
      <c r="D516" s="318"/>
      <c r="E516" s="441"/>
      <c r="F516" s="440"/>
      <c r="G516" s="318"/>
      <c r="H516" s="318"/>
      <c r="I516" s="442"/>
      <c r="J516" s="442"/>
      <c r="K516" s="443"/>
      <c r="L516" s="443"/>
      <c r="M516" s="440"/>
      <c r="N516" s="440"/>
      <c r="O516" s="318"/>
      <c r="P516" s="318"/>
      <c r="Q516" s="318"/>
      <c r="R516" s="318"/>
      <c r="S516" s="318"/>
      <c r="T516" s="318"/>
      <c r="U516" s="318"/>
      <c r="V516" s="318"/>
      <c r="W516" s="318"/>
    </row>
    <row r="517" spans="1:23" ht="12.75" customHeight="1" x14ac:dyDescent="0.3">
      <c r="A517" s="318"/>
      <c r="B517" s="318"/>
      <c r="C517" s="318"/>
      <c r="D517" s="318"/>
      <c r="E517" s="441"/>
      <c r="F517" s="440"/>
      <c r="G517" s="318"/>
      <c r="H517" s="318"/>
      <c r="I517" s="442"/>
      <c r="J517" s="442"/>
      <c r="K517" s="443"/>
      <c r="L517" s="443"/>
      <c r="M517" s="440"/>
      <c r="N517" s="440"/>
      <c r="O517" s="318"/>
      <c r="P517" s="318"/>
      <c r="Q517" s="318"/>
      <c r="R517" s="318"/>
      <c r="S517" s="318"/>
      <c r="T517" s="318"/>
      <c r="U517" s="318"/>
      <c r="V517" s="318"/>
      <c r="W517" s="318"/>
    </row>
    <row r="518" spans="1:23" ht="12.75" customHeight="1" x14ac:dyDescent="0.3">
      <c r="A518" s="318"/>
      <c r="B518" s="318"/>
      <c r="C518" s="318"/>
      <c r="D518" s="318"/>
      <c r="E518" s="441"/>
      <c r="F518" s="440"/>
      <c r="G518" s="318"/>
      <c r="H518" s="318"/>
      <c r="I518" s="442"/>
      <c r="J518" s="442"/>
      <c r="K518" s="443"/>
      <c r="L518" s="443"/>
      <c r="M518" s="440"/>
      <c r="N518" s="440"/>
      <c r="O518" s="318"/>
      <c r="P518" s="318"/>
      <c r="Q518" s="318"/>
      <c r="R518" s="318"/>
      <c r="S518" s="318"/>
      <c r="T518" s="318"/>
      <c r="U518" s="318"/>
      <c r="V518" s="318"/>
      <c r="W518" s="318"/>
    </row>
    <row r="519" spans="1:23" ht="12.75" customHeight="1" x14ac:dyDescent="0.3">
      <c r="A519" s="318"/>
      <c r="B519" s="318"/>
      <c r="C519" s="318"/>
      <c r="D519" s="318"/>
      <c r="E519" s="441"/>
      <c r="F519" s="440"/>
      <c r="G519" s="318"/>
      <c r="H519" s="318"/>
      <c r="I519" s="442"/>
      <c r="J519" s="442"/>
      <c r="K519" s="443"/>
      <c r="L519" s="443"/>
      <c r="M519" s="440"/>
      <c r="N519" s="440"/>
      <c r="O519" s="318"/>
      <c r="P519" s="318"/>
      <c r="Q519" s="318"/>
      <c r="R519" s="318"/>
      <c r="S519" s="318"/>
      <c r="T519" s="318"/>
      <c r="U519" s="318"/>
      <c r="V519" s="318"/>
      <c r="W519" s="318"/>
    </row>
    <row r="520" spans="1:23" ht="12.75" customHeight="1" x14ac:dyDescent="0.3">
      <c r="A520" s="318"/>
      <c r="B520" s="318"/>
      <c r="C520" s="318"/>
      <c r="D520" s="318"/>
      <c r="E520" s="441"/>
      <c r="F520" s="440"/>
      <c r="G520" s="318"/>
      <c r="H520" s="318"/>
      <c r="I520" s="442"/>
      <c r="J520" s="442"/>
      <c r="K520" s="443"/>
      <c r="L520" s="443"/>
      <c r="M520" s="440"/>
      <c r="N520" s="440"/>
      <c r="O520" s="318"/>
      <c r="P520" s="318"/>
      <c r="Q520" s="318"/>
      <c r="R520" s="318"/>
      <c r="S520" s="318"/>
      <c r="T520" s="318"/>
      <c r="U520" s="318"/>
      <c r="V520" s="318"/>
      <c r="W520" s="318"/>
    </row>
    <row r="521" spans="1:23" ht="12.75" customHeight="1" x14ac:dyDescent="0.3">
      <c r="A521" s="318"/>
      <c r="B521" s="318"/>
      <c r="C521" s="318"/>
      <c r="D521" s="318"/>
      <c r="E521" s="441"/>
      <c r="F521" s="440"/>
      <c r="G521" s="318"/>
      <c r="H521" s="318"/>
      <c r="I521" s="442"/>
      <c r="J521" s="442"/>
      <c r="K521" s="443"/>
      <c r="L521" s="443"/>
      <c r="M521" s="440"/>
      <c r="N521" s="440"/>
      <c r="O521" s="318"/>
      <c r="P521" s="318"/>
      <c r="Q521" s="318"/>
      <c r="R521" s="318"/>
      <c r="S521" s="318"/>
      <c r="T521" s="318"/>
      <c r="U521" s="318"/>
      <c r="V521" s="318"/>
      <c r="W521" s="318"/>
    </row>
    <row r="522" spans="1:23" ht="12.75" customHeight="1" x14ac:dyDescent="0.3">
      <c r="A522" s="318"/>
      <c r="B522" s="318"/>
      <c r="C522" s="318"/>
      <c r="D522" s="318"/>
      <c r="E522" s="441"/>
      <c r="F522" s="440"/>
      <c r="G522" s="318"/>
      <c r="H522" s="318"/>
      <c r="I522" s="442"/>
      <c r="J522" s="442"/>
      <c r="K522" s="443"/>
      <c r="L522" s="443"/>
      <c r="M522" s="440"/>
      <c r="N522" s="440"/>
      <c r="O522" s="318"/>
      <c r="P522" s="318"/>
      <c r="Q522" s="318"/>
      <c r="R522" s="318"/>
      <c r="S522" s="318"/>
      <c r="T522" s="318"/>
      <c r="U522" s="318"/>
      <c r="V522" s="318"/>
      <c r="W522" s="318"/>
    </row>
    <row r="523" spans="1:23" ht="12.75" customHeight="1" x14ac:dyDescent="0.3">
      <c r="A523" s="318"/>
      <c r="B523" s="318"/>
      <c r="C523" s="318"/>
      <c r="D523" s="318"/>
      <c r="E523" s="441"/>
      <c r="F523" s="440"/>
      <c r="G523" s="318"/>
      <c r="H523" s="318"/>
      <c r="I523" s="442"/>
      <c r="J523" s="442"/>
      <c r="K523" s="443"/>
      <c r="L523" s="443"/>
      <c r="M523" s="440"/>
      <c r="N523" s="440"/>
      <c r="O523" s="318"/>
      <c r="P523" s="318"/>
      <c r="Q523" s="318"/>
      <c r="R523" s="318"/>
      <c r="S523" s="318"/>
      <c r="T523" s="318"/>
      <c r="U523" s="318"/>
      <c r="V523" s="318"/>
      <c r="W523" s="318"/>
    </row>
    <row r="524" spans="1:23" ht="12.75" customHeight="1" x14ac:dyDescent="0.3">
      <c r="A524" s="318"/>
      <c r="B524" s="318"/>
      <c r="C524" s="318"/>
      <c r="D524" s="318"/>
      <c r="E524" s="441"/>
      <c r="F524" s="440"/>
      <c r="G524" s="318"/>
      <c r="H524" s="318"/>
      <c r="I524" s="442"/>
      <c r="J524" s="442"/>
      <c r="K524" s="443"/>
      <c r="L524" s="443"/>
      <c r="M524" s="440"/>
      <c r="N524" s="440"/>
      <c r="O524" s="318"/>
      <c r="P524" s="318"/>
      <c r="Q524" s="318"/>
      <c r="R524" s="318"/>
      <c r="S524" s="318"/>
      <c r="T524" s="318"/>
      <c r="U524" s="318"/>
      <c r="V524" s="318"/>
      <c r="W524" s="318"/>
    </row>
    <row r="525" spans="1:23" ht="12.75" customHeight="1" x14ac:dyDescent="0.3">
      <c r="A525" s="318"/>
      <c r="B525" s="318"/>
      <c r="C525" s="318"/>
      <c r="D525" s="318"/>
      <c r="E525" s="441"/>
      <c r="F525" s="440"/>
      <c r="G525" s="318"/>
      <c r="H525" s="318"/>
      <c r="I525" s="442"/>
      <c r="J525" s="442"/>
      <c r="K525" s="443"/>
      <c r="L525" s="443"/>
      <c r="M525" s="440"/>
      <c r="N525" s="440"/>
      <c r="O525" s="318"/>
      <c r="P525" s="318"/>
      <c r="Q525" s="318"/>
      <c r="R525" s="318"/>
      <c r="S525" s="318"/>
      <c r="T525" s="318"/>
      <c r="U525" s="318"/>
      <c r="V525" s="318"/>
      <c r="W525" s="318"/>
    </row>
    <row r="526" spans="1:23" ht="12.75" customHeight="1" x14ac:dyDescent="0.3">
      <c r="A526" s="318"/>
      <c r="B526" s="318"/>
      <c r="C526" s="318"/>
      <c r="D526" s="318"/>
      <c r="E526" s="441"/>
      <c r="F526" s="440"/>
      <c r="G526" s="318"/>
      <c r="H526" s="318"/>
      <c r="I526" s="442"/>
      <c r="J526" s="442"/>
      <c r="K526" s="443"/>
      <c r="L526" s="443"/>
      <c r="M526" s="440"/>
      <c r="N526" s="440"/>
      <c r="O526" s="318"/>
      <c r="P526" s="318"/>
      <c r="Q526" s="318"/>
      <c r="R526" s="318"/>
      <c r="S526" s="318"/>
      <c r="T526" s="318"/>
      <c r="U526" s="318"/>
      <c r="V526" s="318"/>
      <c r="W526" s="318"/>
    </row>
    <row r="527" spans="1:23" ht="12.75" customHeight="1" x14ac:dyDescent="0.3">
      <c r="A527" s="318"/>
      <c r="B527" s="318"/>
      <c r="C527" s="318"/>
      <c r="D527" s="318"/>
      <c r="E527" s="441"/>
      <c r="F527" s="440"/>
      <c r="G527" s="318"/>
      <c r="H527" s="318"/>
      <c r="I527" s="442"/>
      <c r="J527" s="442"/>
      <c r="K527" s="443"/>
      <c r="L527" s="443"/>
      <c r="M527" s="440"/>
      <c r="N527" s="440"/>
      <c r="O527" s="318"/>
      <c r="P527" s="318"/>
      <c r="Q527" s="318"/>
      <c r="R527" s="318"/>
      <c r="S527" s="318"/>
      <c r="T527" s="318"/>
      <c r="U527" s="318"/>
      <c r="V527" s="318"/>
      <c r="W527" s="318"/>
    </row>
    <row r="528" spans="1:23" ht="12.75" customHeight="1" x14ac:dyDescent="0.3">
      <c r="A528" s="318"/>
      <c r="B528" s="318"/>
      <c r="C528" s="318"/>
      <c r="D528" s="318"/>
      <c r="E528" s="441"/>
      <c r="F528" s="440"/>
      <c r="G528" s="318"/>
      <c r="H528" s="318"/>
      <c r="I528" s="442"/>
      <c r="J528" s="442"/>
      <c r="K528" s="443"/>
      <c r="L528" s="443"/>
      <c r="M528" s="440"/>
      <c r="N528" s="440"/>
      <c r="O528" s="318"/>
      <c r="P528" s="318"/>
      <c r="Q528" s="318"/>
      <c r="R528" s="318"/>
      <c r="S528" s="318"/>
      <c r="T528" s="318"/>
      <c r="U528" s="318"/>
      <c r="V528" s="318"/>
      <c r="W528" s="318"/>
    </row>
    <row r="529" spans="1:23" ht="12.75" customHeight="1" x14ac:dyDescent="0.3">
      <c r="A529" s="318"/>
      <c r="B529" s="318"/>
      <c r="C529" s="318"/>
      <c r="D529" s="318"/>
      <c r="E529" s="441"/>
      <c r="F529" s="440"/>
      <c r="G529" s="318"/>
      <c r="H529" s="318"/>
      <c r="I529" s="442"/>
      <c r="J529" s="442"/>
      <c r="K529" s="443"/>
      <c r="L529" s="443"/>
      <c r="M529" s="440"/>
      <c r="N529" s="440"/>
      <c r="O529" s="318"/>
      <c r="P529" s="318"/>
      <c r="Q529" s="318"/>
      <c r="R529" s="318"/>
      <c r="S529" s="318"/>
      <c r="T529" s="318"/>
      <c r="U529" s="318"/>
      <c r="V529" s="318"/>
      <c r="W529" s="318"/>
    </row>
    <row r="530" spans="1:23" ht="12.75" customHeight="1" x14ac:dyDescent="0.3">
      <c r="A530" s="318"/>
      <c r="B530" s="318"/>
      <c r="C530" s="318"/>
      <c r="D530" s="318"/>
      <c r="E530" s="441"/>
      <c r="F530" s="440"/>
      <c r="G530" s="318"/>
      <c r="H530" s="318"/>
      <c r="I530" s="442"/>
      <c r="J530" s="442"/>
      <c r="K530" s="443"/>
      <c r="L530" s="443"/>
      <c r="M530" s="440"/>
      <c r="N530" s="440"/>
      <c r="O530" s="318"/>
      <c r="P530" s="318"/>
      <c r="Q530" s="318"/>
      <c r="R530" s="318"/>
      <c r="S530" s="318"/>
      <c r="T530" s="318"/>
      <c r="U530" s="318"/>
      <c r="V530" s="318"/>
      <c r="W530" s="318"/>
    </row>
    <row r="531" spans="1:23" ht="12.75" customHeight="1" x14ac:dyDescent="0.3">
      <c r="A531" s="318"/>
      <c r="B531" s="318"/>
      <c r="C531" s="318"/>
      <c r="D531" s="318"/>
      <c r="E531" s="441"/>
      <c r="F531" s="440"/>
      <c r="G531" s="318"/>
      <c r="H531" s="318"/>
      <c r="I531" s="442"/>
      <c r="J531" s="442"/>
      <c r="K531" s="443"/>
      <c r="L531" s="443"/>
      <c r="M531" s="440"/>
      <c r="N531" s="440"/>
      <c r="O531" s="318"/>
      <c r="P531" s="318"/>
      <c r="Q531" s="318"/>
      <c r="R531" s="318"/>
      <c r="S531" s="318"/>
      <c r="T531" s="318"/>
      <c r="U531" s="318"/>
      <c r="V531" s="318"/>
      <c r="W531" s="318"/>
    </row>
    <row r="532" spans="1:23" ht="12.75" customHeight="1" x14ac:dyDescent="0.3">
      <c r="A532" s="318"/>
      <c r="B532" s="318"/>
      <c r="C532" s="318"/>
      <c r="D532" s="318"/>
      <c r="E532" s="441"/>
      <c r="F532" s="440"/>
      <c r="G532" s="318"/>
      <c r="H532" s="318"/>
      <c r="I532" s="442"/>
      <c r="J532" s="442"/>
      <c r="K532" s="443"/>
      <c r="L532" s="443"/>
      <c r="M532" s="440"/>
      <c r="N532" s="440"/>
      <c r="O532" s="318"/>
      <c r="P532" s="318"/>
      <c r="Q532" s="318"/>
      <c r="R532" s="318"/>
      <c r="S532" s="318"/>
      <c r="T532" s="318"/>
      <c r="U532" s="318"/>
      <c r="V532" s="318"/>
      <c r="W532" s="318"/>
    </row>
    <row r="533" spans="1:23" ht="12.75" customHeight="1" x14ac:dyDescent="0.3">
      <c r="A533" s="318"/>
      <c r="B533" s="318"/>
      <c r="C533" s="318"/>
      <c r="D533" s="318"/>
      <c r="E533" s="441"/>
      <c r="F533" s="440"/>
      <c r="G533" s="318"/>
      <c r="H533" s="318"/>
      <c r="I533" s="442"/>
      <c r="J533" s="442"/>
      <c r="K533" s="443"/>
      <c r="L533" s="443"/>
      <c r="M533" s="440"/>
      <c r="N533" s="440"/>
      <c r="O533" s="318"/>
      <c r="P533" s="318"/>
      <c r="Q533" s="318"/>
      <c r="R533" s="318"/>
      <c r="S533" s="318"/>
      <c r="T533" s="318"/>
      <c r="U533" s="318"/>
      <c r="V533" s="318"/>
      <c r="W533" s="318"/>
    </row>
    <row r="534" spans="1:23" ht="12.75" customHeight="1" x14ac:dyDescent="0.3">
      <c r="A534" s="318"/>
      <c r="B534" s="318"/>
      <c r="C534" s="318"/>
      <c r="D534" s="318"/>
      <c r="E534" s="441"/>
      <c r="F534" s="440"/>
      <c r="G534" s="318"/>
      <c r="H534" s="318"/>
      <c r="I534" s="442"/>
      <c r="J534" s="442"/>
      <c r="K534" s="443"/>
      <c r="L534" s="443"/>
      <c r="M534" s="440"/>
      <c r="N534" s="440"/>
      <c r="O534" s="318"/>
      <c r="P534" s="318"/>
      <c r="Q534" s="318"/>
      <c r="R534" s="318"/>
      <c r="S534" s="318"/>
      <c r="T534" s="318"/>
      <c r="U534" s="318"/>
      <c r="V534" s="318"/>
      <c r="W534" s="318"/>
    </row>
    <row r="535" spans="1:23" ht="12.75" customHeight="1" x14ac:dyDescent="0.3">
      <c r="A535" s="318"/>
      <c r="B535" s="318"/>
      <c r="C535" s="318"/>
      <c r="D535" s="318"/>
      <c r="E535" s="441"/>
      <c r="F535" s="440"/>
      <c r="G535" s="318"/>
      <c r="H535" s="318"/>
      <c r="I535" s="442"/>
      <c r="J535" s="442"/>
      <c r="K535" s="443"/>
      <c r="L535" s="443"/>
      <c r="M535" s="440"/>
      <c r="N535" s="440"/>
      <c r="O535" s="318"/>
      <c r="P535" s="318"/>
      <c r="Q535" s="318"/>
      <c r="R535" s="318"/>
      <c r="S535" s="318"/>
      <c r="T535" s="318"/>
      <c r="U535" s="318"/>
      <c r="V535" s="318"/>
      <c r="W535" s="318"/>
    </row>
    <row r="536" spans="1:23" ht="12.75" customHeight="1" x14ac:dyDescent="0.3">
      <c r="A536" s="318"/>
      <c r="B536" s="318"/>
      <c r="C536" s="318"/>
      <c r="D536" s="318"/>
      <c r="E536" s="441"/>
      <c r="F536" s="440"/>
      <c r="G536" s="318"/>
      <c r="H536" s="318"/>
      <c r="I536" s="442"/>
      <c r="J536" s="442"/>
      <c r="K536" s="443"/>
      <c r="L536" s="443"/>
      <c r="M536" s="440"/>
      <c r="N536" s="440"/>
      <c r="O536" s="318"/>
      <c r="P536" s="318"/>
      <c r="Q536" s="318"/>
      <c r="R536" s="318"/>
      <c r="S536" s="318"/>
      <c r="T536" s="318"/>
      <c r="U536" s="318"/>
      <c r="V536" s="318"/>
      <c r="W536" s="318"/>
    </row>
    <row r="537" spans="1:23" ht="12.75" customHeight="1" x14ac:dyDescent="0.3">
      <c r="A537" s="318"/>
      <c r="B537" s="318"/>
      <c r="C537" s="318"/>
      <c r="D537" s="318"/>
      <c r="E537" s="441"/>
      <c r="F537" s="440"/>
      <c r="G537" s="318"/>
      <c r="H537" s="318"/>
      <c r="I537" s="442"/>
      <c r="J537" s="442"/>
      <c r="K537" s="443"/>
      <c r="L537" s="443"/>
      <c r="M537" s="440"/>
      <c r="N537" s="440"/>
      <c r="O537" s="318"/>
      <c r="P537" s="318"/>
      <c r="Q537" s="318"/>
      <c r="R537" s="318"/>
      <c r="S537" s="318"/>
      <c r="T537" s="318"/>
      <c r="U537" s="318"/>
      <c r="V537" s="318"/>
      <c r="W537" s="318"/>
    </row>
    <row r="538" spans="1:23" ht="12.75" customHeight="1" x14ac:dyDescent="0.3">
      <c r="A538" s="318"/>
      <c r="B538" s="318"/>
      <c r="C538" s="318"/>
      <c r="D538" s="318"/>
      <c r="E538" s="441"/>
      <c r="F538" s="440"/>
      <c r="G538" s="318"/>
      <c r="H538" s="318"/>
      <c r="I538" s="442"/>
      <c r="J538" s="442"/>
      <c r="K538" s="443"/>
      <c r="L538" s="443"/>
      <c r="M538" s="440"/>
      <c r="N538" s="440"/>
      <c r="O538" s="318"/>
      <c r="P538" s="318"/>
      <c r="Q538" s="318"/>
      <c r="R538" s="318"/>
      <c r="S538" s="318"/>
      <c r="T538" s="318"/>
      <c r="U538" s="318"/>
      <c r="V538" s="318"/>
      <c r="W538" s="318"/>
    </row>
    <row r="539" spans="1:23" ht="12.75" customHeight="1" x14ac:dyDescent="0.3">
      <c r="A539" s="318"/>
      <c r="B539" s="318"/>
      <c r="C539" s="318"/>
      <c r="D539" s="318"/>
      <c r="E539" s="441"/>
      <c r="F539" s="440"/>
      <c r="G539" s="318"/>
      <c r="H539" s="318"/>
      <c r="I539" s="442"/>
      <c r="J539" s="442"/>
      <c r="K539" s="443"/>
      <c r="L539" s="443"/>
      <c r="M539" s="440"/>
      <c r="N539" s="440"/>
      <c r="O539" s="318"/>
      <c r="P539" s="318"/>
      <c r="Q539" s="318"/>
      <c r="R539" s="318"/>
      <c r="S539" s="318"/>
      <c r="T539" s="318"/>
      <c r="U539" s="318"/>
      <c r="V539" s="318"/>
      <c r="W539" s="318"/>
    </row>
    <row r="540" spans="1:23" ht="12.75" customHeight="1" x14ac:dyDescent="0.3">
      <c r="A540" s="318"/>
      <c r="B540" s="318"/>
      <c r="C540" s="318"/>
      <c r="D540" s="318"/>
      <c r="E540" s="441"/>
      <c r="F540" s="440"/>
      <c r="G540" s="318"/>
      <c r="H540" s="318"/>
      <c r="I540" s="442"/>
      <c r="J540" s="442"/>
      <c r="K540" s="443"/>
      <c r="L540" s="443"/>
      <c r="M540" s="440"/>
      <c r="N540" s="440"/>
      <c r="O540" s="318"/>
      <c r="P540" s="318"/>
      <c r="Q540" s="318"/>
      <c r="R540" s="318"/>
      <c r="S540" s="318"/>
      <c r="T540" s="318"/>
      <c r="U540" s="318"/>
      <c r="V540" s="318"/>
      <c r="W540" s="318"/>
    </row>
    <row r="541" spans="1:23" ht="12.75" customHeight="1" x14ac:dyDescent="0.3">
      <c r="A541" s="318"/>
      <c r="B541" s="318"/>
      <c r="C541" s="318"/>
      <c r="D541" s="318"/>
      <c r="E541" s="441"/>
      <c r="F541" s="440"/>
      <c r="G541" s="318"/>
      <c r="H541" s="318"/>
      <c r="I541" s="442"/>
      <c r="J541" s="442"/>
      <c r="K541" s="443"/>
      <c r="L541" s="443"/>
      <c r="M541" s="440"/>
      <c r="N541" s="440"/>
      <c r="O541" s="318"/>
      <c r="P541" s="318"/>
      <c r="Q541" s="318"/>
      <c r="R541" s="318"/>
      <c r="S541" s="318"/>
      <c r="T541" s="318"/>
      <c r="U541" s="318"/>
      <c r="V541" s="318"/>
      <c r="W541" s="318"/>
    </row>
    <row r="542" spans="1:23" ht="12.75" customHeight="1" x14ac:dyDescent="0.3">
      <c r="A542" s="318"/>
      <c r="B542" s="318"/>
      <c r="C542" s="318"/>
      <c r="D542" s="318"/>
      <c r="E542" s="441"/>
      <c r="F542" s="440"/>
      <c r="G542" s="318"/>
      <c r="H542" s="318"/>
      <c r="I542" s="442"/>
      <c r="J542" s="442"/>
      <c r="K542" s="443"/>
      <c r="L542" s="443"/>
      <c r="M542" s="440"/>
      <c r="N542" s="440"/>
      <c r="O542" s="318"/>
      <c r="P542" s="318"/>
      <c r="Q542" s="318"/>
      <c r="R542" s="318"/>
      <c r="S542" s="318"/>
      <c r="T542" s="318"/>
      <c r="U542" s="318"/>
      <c r="V542" s="318"/>
      <c r="W542" s="318"/>
    </row>
    <row r="543" spans="1:23" ht="12.75" customHeight="1" x14ac:dyDescent="0.3">
      <c r="A543" s="318"/>
      <c r="B543" s="318"/>
      <c r="C543" s="318"/>
      <c r="D543" s="318"/>
      <c r="E543" s="441"/>
      <c r="F543" s="440"/>
      <c r="G543" s="318"/>
      <c r="H543" s="318"/>
      <c r="I543" s="442"/>
      <c r="J543" s="442"/>
      <c r="K543" s="443"/>
      <c r="L543" s="443"/>
      <c r="M543" s="440"/>
      <c r="N543" s="440"/>
      <c r="O543" s="318"/>
      <c r="P543" s="318"/>
      <c r="Q543" s="318"/>
      <c r="R543" s="318"/>
      <c r="S543" s="318"/>
      <c r="T543" s="318"/>
      <c r="U543" s="318"/>
      <c r="V543" s="318"/>
      <c r="W543" s="318"/>
    </row>
    <row r="544" spans="1:23" ht="12.75" customHeight="1" x14ac:dyDescent="0.3">
      <c r="A544" s="318"/>
      <c r="B544" s="318"/>
      <c r="C544" s="318"/>
      <c r="D544" s="318"/>
      <c r="E544" s="441"/>
      <c r="F544" s="440"/>
      <c r="G544" s="318"/>
      <c r="H544" s="318"/>
      <c r="I544" s="442"/>
      <c r="J544" s="442"/>
      <c r="K544" s="443"/>
      <c r="L544" s="443"/>
      <c r="M544" s="440"/>
      <c r="N544" s="440"/>
      <c r="O544" s="318"/>
      <c r="P544" s="318"/>
      <c r="Q544" s="318"/>
      <c r="R544" s="318"/>
      <c r="S544" s="318"/>
      <c r="T544" s="318"/>
      <c r="U544" s="318"/>
      <c r="V544" s="318"/>
      <c r="W544" s="318"/>
    </row>
    <row r="545" spans="1:23" ht="12.75" customHeight="1" x14ac:dyDescent="0.3">
      <c r="A545" s="318"/>
      <c r="B545" s="318"/>
      <c r="C545" s="318"/>
      <c r="D545" s="318"/>
      <c r="E545" s="441"/>
      <c r="F545" s="440"/>
      <c r="G545" s="318"/>
      <c r="H545" s="318"/>
      <c r="I545" s="442"/>
      <c r="J545" s="442"/>
      <c r="K545" s="443"/>
      <c r="L545" s="443"/>
      <c r="M545" s="440"/>
      <c r="N545" s="440"/>
      <c r="O545" s="318"/>
      <c r="P545" s="318"/>
      <c r="Q545" s="318"/>
      <c r="R545" s="318"/>
      <c r="S545" s="318"/>
      <c r="T545" s="318"/>
      <c r="U545" s="318"/>
      <c r="V545" s="318"/>
      <c r="W545" s="318"/>
    </row>
    <row r="546" spans="1:23" ht="12.75" customHeight="1" x14ac:dyDescent="0.3">
      <c r="A546" s="318"/>
      <c r="B546" s="318"/>
      <c r="C546" s="318"/>
      <c r="D546" s="318"/>
      <c r="E546" s="441"/>
      <c r="F546" s="440"/>
      <c r="G546" s="318"/>
      <c r="H546" s="318"/>
      <c r="I546" s="442"/>
      <c r="J546" s="442"/>
      <c r="K546" s="443"/>
      <c r="L546" s="443"/>
      <c r="M546" s="440"/>
      <c r="N546" s="440"/>
      <c r="O546" s="318"/>
      <c r="P546" s="318"/>
      <c r="Q546" s="318"/>
      <c r="R546" s="318"/>
      <c r="S546" s="318"/>
      <c r="T546" s="318"/>
      <c r="U546" s="318"/>
      <c r="V546" s="318"/>
      <c r="W546" s="318"/>
    </row>
    <row r="547" spans="1:23" ht="12.75" customHeight="1" x14ac:dyDescent="0.3">
      <c r="A547" s="318"/>
      <c r="B547" s="318"/>
      <c r="C547" s="318"/>
      <c r="D547" s="318"/>
      <c r="E547" s="441"/>
      <c r="F547" s="440"/>
      <c r="G547" s="318"/>
      <c r="H547" s="318"/>
      <c r="I547" s="442"/>
      <c r="J547" s="442"/>
      <c r="K547" s="443"/>
      <c r="L547" s="443"/>
      <c r="M547" s="440"/>
      <c r="N547" s="440"/>
      <c r="O547" s="318"/>
      <c r="P547" s="318"/>
      <c r="Q547" s="318"/>
      <c r="R547" s="318"/>
      <c r="S547" s="318"/>
      <c r="T547" s="318"/>
      <c r="U547" s="318"/>
      <c r="V547" s="318"/>
      <c r="W547" s="318"/>
    </row>
    <row r="548" spans="1:23" ht="12.75" customHeight="1" x14ac:dyDescent="0.3">
      <c r="A548" s="318"/>
      <c r="B548" s="318"/>
      <c r="C548" s="318"/>
      <c r="D548" s="318"/>
      <c r="E548" s="441"/>
      <c r="F548" s="440"/>
      <c r="G548" s="318"/>
      <c r="H548" s="318"/>
      <c r="I548" s="442"/>
      <c r="J548" s="442"/>
      <c r="K548" s="443"/>
      <c r="L548" s="443"/>
      <c r="M548" s="440"/>
      <c r="N548" s="440"/>
      <c r="O548" s="318"/>
      <c r="P548" s="318"/>
      <c r="Q548" s="318"/>
      <c r="R548" s="318"/>
      <c r="S548" s="318"/>
      <c r="T548" s="318"/>
      <c r="U548" s="318"/>
      <c r="V548" s="318"/>
      <c r="W548" s="318"/>
    </row>
    <row r="549" spans="1:23" ht="12.75" customHeight="1" x14ac:dyDescent="0.3">
      <c r="A549" s="318"/>
      <c r="B549" s="318"/>
      <c r="C549" s="318"/>
      <c r="D549" s="318"/>
      <c r="E549" s="441"/>
      <c r="F549" s="440"/>
      <c r="G549" s="318"/>
      <c r="H549" s="318"/>
      <c r="I549" s="442"/>
      <c r="J549" s="442"/>
      <c r="K549" s="443"/>
      <c r="L549" s="443"/>
      <c r="M549" s="440"/>
      <c r="N549" s="440"/>
      <c r="O549" s="318"/>
      <c r="P549" s="318"/>
      <c r="Q549" s="318"/>
      <c r="R549" s="318"/>
      <c r="S549" s="318"/>
      <c r="T549" s="318"/>
      <c r="U549" s="318"/>
      <c r="V549" s="318"/>
      <c r="W549" s="318"/>
    </row>
    <row r="550" spans="1:23" ht="12.75" customHeight="1" x14ac:dyDescent="0.3">
      <c r="A550" s="318"/>
      <c r="B550" s="318"/>
      <c r="C550" s="318"/>
      <c r="D550" s="318"/>
      <c r="E550" s="441"/>
      <c r="F550" s="440"/>
      <c r="G550" s="318"/>
      <c r="H550" s="318"/>
      <c r="I550" s="442"/>
      <c r="J550" s="442"/>
      <c r="K550" s="443"/>
      <c r="L550" s="443"/>
      <c r="M550" s="440"/>
      <c r="N550" s="440"/>
      <c r="O550" s="318"/>
      <c r="P550" s="318"/>
      <c r="Q550" s="318"/>
      <c r="R550" s="318"/>
      <c r="S550" s="318"/>
      <c r="T550" s="318"/>
      <c r="U550" s="318"/>
      <c r="V550" s="318"/>
      <c r="W550" s="318"/>
    </row>
    <row r="551" spans="1:23" ht="12.75" customHeight="1" x14ac:dyDescent="0.3">
      <c r="A551" s="318"/>
      <c r="B551" s="318"/>
      <c r="C551" s="318"/>
      <c r="D551" s="318"/>
      <c r="E551" s="441"/>
      <c r="F551" s="440"/>
      <c r="G551" s="318"/>
      <c r="H551" s="318"/>
      <c r="I551" s="442"/>
      <c r="J551" s="442"/>
      <c r="K551" s="443"/>
      <c r="L551" s="443"/>
      <c r="M551" s="440"/>
      <c r="N551" s="440"/>
      <c r="O551" s="318"/>
      <c r="P551" s="318"/>
      <c r="Q551" s="318"/>
      <c r="R551" s="318"/>
      <c r="S551" s="318"/>
      <c r="T551" s="318"/>
      <c r="U551" s="318"/>
      <c r="V551" s="318"/>
      <c r="W551" s="318"/>
    </row>
    <row r="552" spans="1:23" ht="12.75" customHeight="1" x14ac:dyDescent="0.3">
      <c r="A552" s="318"/>
      <c r="B552" s="318"/>
      <c r="C552" s="318"/>
      <c r="D552" s="318"/>
      <c r="E552" s="441"/>
      <c r="F552" s="440"/>
      <c r="G552" s="318"/>
      <c r="H552" s="318"/>
      <c r="I552" s="442"/>
      <c r="J552" s="442"/>
      <c r="K552" s="443"/>
      <c r="L552" s="443"/>
      <c r="M552" s="440"/>
      <c r="N552" s="440"/>
      <c r="O552" s="318"/>
      <c r="P552" s="318"/>
      <c r="Q552" s="318"/>
      <c r="R552" s="318"/>
      <c r="S552" s="318"/>
      <c r="T552" s="318"/>
      <c r="U552" s="318"/>
      <c r="V552" s="318"/>
      <c r="W552" s="318"/>
    </row>
    <row r="553" spans="1:23" ht="12.75" customHeight="1" x14ac:dyDescent="0.3">
      <c r="A553" s="318"/>
      <c r="B553" s="318"/>
      <c r="C553" s="318"/>
      <c r="D553" s="318"/>
      <c r="E553" s="441"/>
      <c r="F553" s="440"/>
      <c r="G553" s="318"/>
      <c r="H553" s="318"/>
      <c r="I553" s="442"/>
      <c r="J553" s="442"/>
      <c r="K553" s="443"/>
      <c r="L553" s="443"/>
      <c r="M553" s="440"/>
      <c r="N553" s="440"/>
      <c r="O553" s="318"/>
      <c r="P553" s="318"/>
      <c r="Q553" s="318"/>
      <c r="R553" s="318"/>
      <c r="S553" s="318"/>
      <c r="T553" s="318"/>
      <c r="U553" s="318"/>
      <c r="V553" s="318"/>
      <c r="W553" s="318"/>
    </row>
    <row r="554" spans="1:23" ht="12.75" customHeight="1" x14ac:dyDescent="0.3">
      <c r="A554" s="318"/>
      <c r="B554" s="318"/>
      <c r="C554" s="318"/>
      <c r="D554" s="318"/>
      <c r="E554" s="441"/>
      <c r="F554" s="440"/>
      <c r="G554" s="318"/>
      <c r="H554" s="318"/>
      <c r="I554" s="442"/>
      <c r="J554" s="442"/>
      <c r="K554" s="443"/>
      <c r="L554" s="443"/>
      <c r="M554" s="440"/>
      <c r="N554" s="440"/>
      <c r="O554" s="318"/>
      <c r="P554" s="318"/>
      <c r="Q554" s="318"/>
      <c r="R554" s="318"/>
      <c r="S554" s="318"/>
      <c r="T554" s="318"/>
      <c r="U554" s="318"/>
      <c r="V554" s="318"/>
      <c r="W554" s="318"/>
    </row>
    <row r="555" spans="1:23" ht="12.75" customHeight="1" x14ac:dyDescent="0.3">
      <c r="A555" s="318"/>
      <c r="B555" s="318"/>
      <c r="C555" s="318"/>
      <c r="D555" s="318"/>
      <c r="E555" s="441"/>
      <c r="F555" s="440"/>
      <c r="G555" s="318"/>
      <c r="H555" s="318"/>
      <c r="I555" s="442"/>
      <c r="J555" s="442"/>
      <c r="K555" s="443"/>
      <c r="L555" s="443"/>
      <c r="M555" s="440"/>
      <c r="N555" s="440"/>
      <c r="O555" s="318"/>
      <c r="P555" s="318"/>
      <c r="Q555" s="318"/>
      <c r="R555" s="318"/>
      <c r="S555" s="318"/>
      <c r="T555" s="318"/>
      <c r="U555" s="318"/>
      <c r="V555" s="318"/>
      <c r="W555" s="318"/>
    </row>
    <row r="556" spans="1:23" ht="12.75" customHeight="1" x14ac:dyDescent="0.3">
      <c r="A556" s="318"/>
      <c r="B556" s="318"/>
      <c r="C556" s="318"/>
      <c r="D556" s="318"/>
      <c r="E556" s="441"/>
      <c r="F556" s="440"/>
      <c r="G556" s="318"/>
      <c r="H556" s="318"/>
      <c r="I556" s="442"/>
      <c r="J556" s="442"/>
      <c r="K556" s="443"/>
      <c r="L556" s="443"/>
      <c r="M556" s="440"/>
      <c r="N556" s="440"/>
      <c r="O556" s="318"/>
      <c r="P556" s="318"/>
      <c r="Q556" s="318"/>
      <c r="R556" s="318"/>
      <c r="S556" s="318"/>
      <c r="T556" s="318"/>
      <c r="U556" s="318"/>
      <c r="V556" s="318"/>
      <c r="W556" s="318"/>
    </row>
    <row r="557" spans="1:23" ht="12.75" customHeight="1" x14ac:dyDescent="0.3">
      <c r="A557" s="318"/>
      <c r="B557" s="318"/>
      <c r="C557" s="456"/>
      <c r="D557" s="318"/>
      <c r="E557" s="441"/>
      <c r="F557" s="440"/>
      <c r="G557" s="318"/>
      <c r="H557" s="318"/>
      <c r="I557" s="442"/>
      <c r="J557" s="442"/>
      <c r="K557" s="443"/>
      <c r="L557" s="443"/>
      <c r="M557" s="440"/>
      <c r="N557" s="440"/>
      <c r="O557" s="318"/>
      <c r="P557" s="318"/>
      <c r="Q557" s="318"/>
      <c r="R557" s="318"/>
      <c r="S557" s="318"/>
      <c r="T557" s="318"/>
      <c r="U557" s="318"/>
      <c r="V557" s="318"/>
      <c r="W557" s="318"/>
    </row>
  </sheetData>
  <mergeCells count="20">
    <mergeCell ref="O4:O5"/>
    <mergeCell ref="A2:O2"/>
    <mergeCell ref="A4:A5"/>
    <mergeCell ref="B4:B5"/>
    <mergeCell ref="C4:C5"/>
    <mergeCell ref="D4:D5"/>
    <mergeCell ref="E4:E5"/>
    <mergeCell ref="F4:F5"/>
    <mergeCell ref="G4:G5"/>
    <mergeCell ref="H4:H5"/>
    <mergeCell ref="I4:I5"/>
    <mergeCell ref="J4:J5"/>
    <mergeCell ref="K4:K5"/>
    <mergeCell ref="L4:L5"/>
    <mergeCell ref="M4:N4"/>
    <mergeCell ref="A6:B6"/>
    <mergeCell ref="A18:N18"/>
    <mergeCell ref="A19:N19"/>
    <mergeCell ref="A21:N21"/>
    <mergeCell ref="A22:N22"/>
  </mergeCells>
  <dataValidations count="1">
    <dataValidation type="list" allowBlank="1" showInputMessage="1" showErrorMessage="1" sqref="L7:L14">
      <formula1>$A$11:$A$14</formula1>
    </dataValidation>
  </dataValidations>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G28"/>
  <sheetViews>
    <sheetView workbookViewId="0">
      <selection activeCell="Q10" sqref="Q10"/>
    </sheetView>
  </sheetViews>
  <sheetFormatPr defaultRowHeight="13.2" x14ac:dyDescent="0.25"/>
  <cols>
    <col min="1" max="1" width="10.33203125" customWidth="1"/>
    <col min="2" max="29" width="11.5546875" customWidth="1"/>
    <col min="30" max="33" width="12.109375" customWidth="1"/>
  </cols>
  <sheetData>
    <row r="1" spans="1:33" x14ac:dyDescent="0.25">
      <c r="A1" s="481"/>
      <c r="B1" s="481"/>
      <c r="C1" s="481"/>
      <c r="D1" s="481"/>
      <c r="E1" s="481"/>
      <c r="F1" s="481"/>
      <c r="G1" s="481"/>
      <c r="H1" s="481"/>
      <c r="I1" s="481"/>
      <c r="J1" s="481"/>
      <c r="K1" s="481"/>
      <c r="L1" s="481"/>
      <c r="M1" s="481"/>
    </row>
    <row r="2" spans="1:33" x14ac:dyDescent="0.25">
      <c r="A2" s="754" t="s">
        <v>618</v>
      </c>
      <c r="B2" s="754"/>
      <c r="C2" s="754"/>
      <c r="D2" s="754"/>
      <c r="E2" s="754"/>
      <c r="F2" s="754"/>
      <c r="G2" s="754"/>
      <c r="H2" s="754"/>
      <c r="I2" s="754"/>
      <c r="J2" s="754"/>
      <c r="K2" s="754"/>
      <c r="L2" s="754"/>
      <c r="M2" s="754"/>
      <c r="N2" s="754"/>
      <c r="O2" s="754"/>
      <c r="P2" s="754"/>
      <c r="Q2" s="754"/>
      <c r="R2" s="754"/>
      <c r="S2" s="754"/>
      <c r="T2" s="754"/>
      <c r="U2" s="754"/>
      <c r="V2" s="754"/>
      <c r="W2" s="754"/>
      <c r="X2" s="754"/>
      <c r="Y2" s="754"/>
      <c r="Z2" s="754"/>
      <c r="AA2" s="754"/>
      <c r="AB2" s="754"/>
      <c r="AC2" s="754"/>
      <c r="AD2" s="754"/>
      <c r="AE2" s="754"/>
      <c r="AF2" s="754"/>
      <c r="AG2" s="754"/>
    </row>
    <row r="3" spans="1:33" x14ac:dyDescent="0.25">
      <c r="A3" s="482"/>
      <c r="B3" s="482"/>
      <c r="C3" s="482"/>
      <c r="D3" s="482"/>
      <c r="E3" s="482"/>
      <c r="F3" s="481"/>
      <c r="G3" s="481"/>
      <c r="H3" s="481"/>
      <c r="I3" s="481"/>
      <c r="J3" s="481"/>
      <c r="K3" s="481"/>
      <c r="L3" s="481"/>
      <c r="M3" s="481"/>
    </row>
    <row r="4" spans="1:33" x14ac:dyDescent="0.25">
      <c r="A4" s="758" t="s">
        <v>489</v>
      </c>
      <c r="B4" s="757" t="s">
        <v>616</v>
      </c>
      <c r="C4" s="757"/>
      <c r="D4" s="757"/>
      <c r="E4" s="757"/>
      <c r="F4" s="755" t="s">
        <v>616</v>
      </c>
      <c r="G4" s="755"/>
      <c r="H4" s="755"/>
      <c r="I4" s="755"/>
      <c r="J4" s="757" t="s">
        <v>616</v>
      </c>
      <c r="K4" s="757"/>
      <c r="L4" s="757"/>
      <c r="M4" s="757"/>
      <c r="N4" s="755" t="s">
        <v>616</v>
      </c>
      <c r="O4" s="755"/>
      <c r="P4" s="755"/>
      <c r="Q4" s="755"/>
      <c r="R4" s="757" t="s">
        <v>616</v>
      </c>
      <c r="S4" s="757"/>
      <c r="T4" s="757"/>
      <c r="U4" s="757"/>
      <c r="V4" s="755" t="s">
        <v>616</v>
      </c>
      <c r="W4" s="755"/>
      <c r="X4" s="755"/>
      <c r="Y4" s="755"/>
      <c r="Z4" s="757" t="s">
        <v>616</v>
      </c>
      <c r="AA4" s="757"/>
      <c r="AB4" s="757"/>
      <c r="AC4" s="757"/>
      <c r="AD4" s="755" t="s">
        <v>616</v>
      </c>
      <c r="AE4" s="755"/>
      <c r="AF4" s="755"/>
      <c r="AG4" s="755"/>
    </row>
    <row r="5" spans="1:33" x14ac:dyDescent="0.25">
      <c r="A5" s="758"/>
      <c r="B5" s="757" t="s">
        <v>595</v>
      </c>
      <c r="C5" s="757"/>
      <c r="D5" s="757" t="s">
        <v>594</v>
      </c>
      <c r="E5" s="757"/>
      <c r="F5" s="755" t="s">
        <v>595</v>
      </c>
      <c r="G5" s="755"/>
      <c r="H5" s="755" t="s">
        <v>594</v>
      </c>
      <c r="I5" s="755"/>
      <c r="J5" s="757" t="s">
        <v>595</v>
      </c>
      <c r="K5" s="757"/>
      <c r="L5" s="757" t="s">
        <v>594</v>
      </c>
      <c r="M5" s="757"/>
      <c r="N5" s="755" t="s">
        <v>595</v>
      </c>
      <c r="O5" s="755"/>
      <c r="P5" s="755" t="s">
        <v>594</v>
      </c>
      <c r="Q5" s="755"/>
      <c r="R5" s="757" t="s">
        <v>595</v>
      </c>
      <c r="S5" s="757"/>
      <c r="T5" s="757" t="s">
        <v>594</v>
      </c>
      <c r="U5" s="757"/>
      <c r="V5" s="755" t="s">
        <v>595</v>
      </c>
      <c r="W5" s="755"/>
      <c r="X5" s="755" t="s">
        <v>594</v>
      </c>
      <c r="Y5" s="755"/>
      <c r="Z5" s="757" t="s">
        <v>595</v>
      </c>
      <c r="AA5" s="757"/>
      <c r="AB5" s="757" t="s">
        <v>594</v>
      </c>
      <c r="AC5" s="757"/>
      <c r="AD5" s="755" t="s">
        <v>595</v>
      </c>
      <c r="AE5" s="755"/>
      <c r="AF5" s="755" t="s">
        <v>594</v>
      </c>
      <c r="AG5" s="755"/>
    </row>
    <row r="6" spans="1:33" ht="45.6" x14ac:dyDescent="0.25">
      <c r="A6" s="758"/>
      <c r="B6" s="483" t="s">
        <v>483</v>
      </c>
      <c r="C6" s="484" t="s">
        <v>467</v>
      </c>
      <c r="D6" s="483" t="s">
        <v>483</v>
      </c>
      <c r="E6" s="484" t="s">
        <v>467</v>
      </c>
      <c r="F6" s="485" t="s">
        <v>483</v>
      </c>
      <c r="G6" s="486" t="s">
        <v>467</v>
      </c>
      <c r="H6" s="485" t="s">
        <v>483</v>
      </c>
      <c r="I6" s="486" t="s">
        <v>467</v>
      </c>
      <c r="J6" s="483" t="s">
        <v>483</v>
      </c>
      <c r="K6" s="484" t="s">
        <v>467</v>
      </c>
      <c r="L6" s="483" t="s">
        <v>483</v>
      </c>
      <c r="M6" s="484" t="s">
        <v>467</v>
      </c>
      <c r="N6" s="485" t="s">
        <v>483</v>
      </c>
      <c r="O6" s="486" t="s">
        <v>467</v>
      </c>
      <c r="P6" s="485" t="s">
        <v>483</v>
      </c>
      <c r="Q6" s="486" t="s">
        <v>467</v>
      </c>
      <c r="R6" s="483" t="s">
        <v>483</v>
      </c>
      <c r="S6" s="484" t="s">
        <v>467</v>
      </c>
      <c r="T6" s="483" t="s">
        <v>483</v>
      </c>
      <c r="U6" s="484" t="s">
        <v>467</v>
      </c>
      <c r="V6" s="485" t="s">
        <v>483</v>
      </c>
      <c r="W6" s="486" t="s">
        <v>467</v>
      </c>
      <c r="X6" s="485" t="s">
        <v>483</v>
      </c>
      <c r="Y6" s="486" t="s">
        <v>467</v>
      </c>
      <c r="Z6" s="483" t="s">
        <v>483</v>
      </c>
      <c r="AA6" s="484" t="s">
        <v>467</v>
      </c>
      <c r="AB6" s="483" t="s">
        <v>483</v>
      </c>
      <c r="AC6" s="484" t="s">
        <v>467</v>
      </c>
      <c r="AD6" s="485" t="s">
        <v>483</v>
      </c>
      <c r="AE6" s="486" t="s">
        <v>467</v>
      </c>
      <c r="AF6" s="485" t="s">
        <v>483</v>
      </c>
      <c r="AG6" s="486" t="s">
        <v>467</v>
      </c>
    </row>
    <row r="7" spans="1:33" x14ac:dyDescent="0.25">
      <c r="A7" s="487" t="s">
        <v>492</v>
      </c>
      <c r="B7" s="487"/>
      <c r="C7" s="488"/>
      <c r="D7" s="487"/>
      <c r="E7" s="488"/>
      <c r="F7" s="487"/>
      <c r="G7" s="488"/>
      <c r="H7" s="487"/>
      <c r="I7" s="488"/>
      <c r="J7" s="487"/>
      <c r="K7" s="488"/>
      <c r="L7" s="487"/>
      <c r="M7" s="488"/>
      <c r="N7" s="420"/>
      <c r="O7" s="489"/>
      <c r="P7" s="420"/>
      <c r="Q7" s="489"/>
      <c r="R7" s="420"/>
      <c r="S7" s="489"/>
      <c r="T7" s="420"/>
      <c r="U7" s="489"/>
      <c r="V7" s="420"/>
      <c r="W7" s="489"/>
      <c r="X7" s="420"/>
      <c r="Y7" s="489"/>
      <c r="Z7" s="420"/>
      <c r="AA7" s="489"/>
      <c r="AB7" s="420"/>
      <c r="AC7" s="489"/>
      <c r="AD7" s="420"/>
      <c r="AE7" s="489"/>
      <c r="AF7" s="420"/>
      <c r="AG7" s="489"/>
    </row>
    <row r="8" spans="1:33" x14ac:dyDescent="0.25">
      <c r="A8" s="487" t="s">
        <v>493</v>
      </c>
      <c r="B8" s="487"/>
      <c r="C8" s="488"/>
      <c r="D8" s="487"/>
      <c r="E8" s="488"/>
      <c r="F8" s="487"/>
      <c r="G8" s="488"/>
      <c r="H8" s="487"/>
      <c r="I8" s="488"/>
      <c r="J8" s="487"/>
      <c r="K8" s="488"/>
      <c r="L8" s="487"/>
      <c r="M8" s="488"/>
      <c r="N8" s="420"/>
      <c r="O8" s="489"/>
      <c r="P8" s="420"/>
      <c r="Q8" s="489"/>
      <c r="R8" s="420"/>
      <c r="S8" s="489"/>
      <c r="T8" s="420"/>
      <c r="U8" s="489"/>
      <c r="V8" s="420"/>
      <c r="W8" s="489"/>
      <c r="X8" s="420"/>
      <c r="Y8" s="489"/>
      <c r="Z8" s="420"/>
      <c r="AA8" s="489"/>
      <c r="AB8" s="420"/>
      <c r="AC8" s="489"/>
      <c r="AD8" s="420"/>
      <c r="AE8" s="489"/>
      <c r="AF8" s="420"/>
      <c r="AG8" s="489"/>
    </row>
    <row r="9" spans="1:33" x14ac:dyDescent="0.25">
      <c r="A9" s="487" t="s">
        <v>494</v>
      </c>
      <c r="B9" s="487"/>
      <c r="C9" s="488"/>
      <c r="D9" s="487"/>
      <c r="E9" s="488"/>
      <c r="F9" s="487"/>
      <c r="G9" s="488"/>
      <c r="H9" s="487"/>
      <c r="I9" s="488"/>
      <c r="J9" s="487"/>
      <c r="K9" s="488"/>
      <c r="L9" s="487"/>
      <c r="M9" s="488"/>
      <c r="N9" s="420"/>
      <c r="O9" s="489"/>
      <c r="P9" s="420"/>
      <c r="Q9" s="489"/>
      <c r="R9" s="420"/>
      <c r="S9" s="489"/>
      <c r="T9" s="420"/>
      <c r="U9" s="489"/>
      <c r="V9" s="420"/>
      <c r="W9" s="489"/>
      <c r="X9" s="420"/>
      <c r="Y9" s="489"/>
      <c r="Z9" s="420"/>
      <c r="AA9" s="489"/>
      <c r="AB9" s="420"/>
      <c r="AC9" s="489"/>
      <c r="AD9" s="420"/>
      <c r="AE9" s="489"/>
      <c r="AF9" s="420"/>
      <c r="AG9" s="489"/>
    </row>
    <row r="10" spans="1:33" x14ac:dyDescent="0.25">
      <c r="A10" s="487" t="s">
        <v>495</v>
      </c>
      <c r="B10" s="487"/>
      <c r="C10" s="488"/>
      <c r="D10" s="487"/>
      <c r="E10" s="488"/>
      <c r="F10" s="487"/>
      <c r="G10" s="488"/>
      <c r="H10" s="487"/>
      <c r="I10" s="488"/>
      <c r="J10" s="487"/>
      <c r="K10" s="488"/>
      <c r="L10" s="487"/>
      <c r="M10" s="488"/>
      <c r="N10" s="420"/>
      <c r="O10" s="489"/>
      <c r="P10" s="420"/>
      <c r="Q10" s="489"/>
      <c r="R10" s="420"/>
      <c r="S10" s="489"/>
      <c r="T10" s="420"/>
      <c r="U10" s="489"/>
      <c r="V10" s="420"/>
      <c r="W10" s="489"/>
      <c r="X10" s="420"/>
      <c r="Y10" s="489"/>
      <c r="Z10" s="420"/>
      <c r="AA10" s="489"/>
      <c r="AB10" s="420"/>
      <c r="AC10" s="489"/>
      <c r="AD10" s="420"/>
      <c r="AE10" s="489"/>
      <c r="AF10" s="420"/>
      <c r="AG10" s="489"/>
    </row>
    <row r="11" spans="1:33" x14ac:dyDescent="0.25">
      <c r="A11" s="487" t="s">
        <v>496</v>
      </c>
      <c r="B11" s="487"/>
      <c r="C11" s="488"/>
      <c r="D11" s="487"/>
      <c r="E11" s="488"/>
      <c r="F11" s="487"/>
      <c r="G11" s="488"/>
      <c r="H11" s="487"/>
      <c r="I11" s="488"/>
      <c r="J11" s="487"/>
      <c r="K11" s="488"/>
      <c r="L11" s="487"/>
      <c r="M11" s="488"/>
      <c r="N11" s="420"/>
      <c r="O11" s="489"/>
      <c r="P11" s="420"/>
      <c r="Q11" s="489"/>
      <c r="R11" s="420"/>
      <c r="S11" s="489"/>
      <c r="T11" s="420"/>
      <c r="U11" s="489"/>
      <c r="V11" s="420"/>
      <c r="W11" s="489"/>
      <c r="X11" s="420"/>
      <c r="Y11" s="489"/>
      <c r="Z11" s="420"/>
      <c r="AA11" s="489"/>
      <c r="AB11" s="420"/>
      <c r="AC11" s="489"/>
      <c r="AD11" s="420"/>
      <c r="AE11" s="489"/>
      <c r="AF11" s="420"/>
      <c r="AG11" s="489"/>
    </row>
    <row r="12" spans="1:33" x14ac:dyDescent="0.25">
      <c r="A12" s="487" t="s">
        <v>497</v>
      </c>
      <c r="B12" s="487"/>
      <c r="C12" s="488"/>
      <c r="D12" s="487"/>
      <c r="E12" s="488"/>
      <c r="F12" s="487"/>
      <c r="G12" s="488"/>
      <c r="H12" s="487"/>
      <c r="I12" s="488"/>
      <c r="J12" s="487"/>
      <c r="K12" s="488"/>
      <c r="L12" s="487"/>
      <c r="M12" s="488"/>
      <c r="N12" s="420"/>
      <c r="O12" s="489"/>
      <c r="P12" s="420"/>
      <c r="Q12" s="489"/>
      <c r="R12" s="420"/>
      <c r="S12" s="489"/>
      <c r="T12" s="420"/>
      <c r="U12" s="489"/>
      <c r="V12" s="420"/>
      <c r="W12" s="489"/>
      <c r="X12" s="420"/>
      <c r="Y12" s="489"/>
      <c r="Z12" s="420"/>
      <c r="AA12" s="489"/>
      <c r="AB12" s="420"/>
      <c r="AC12" s="489"/>
      <c r="AD12" s="420"/>
      <c r="AE12" s="489"/>
      <c r="AF12" s="420"/>
      <c r="AG12" s="489"/>
    </row>
    <row r="13" spans="1:33" x14ac:dyDescent="0.25">
      <c r="A13" s="487" t="s">
        <v>498</v>
      </c>
      <c r="B13" s="487"/>
      <c r="C13" s="488"/>
      <c r="D13" s="487"/>
      <c r="E13" s="488"/>
      <c r="F13" s="487"/>
      <c r="G13" s="488"/>
      <c r="H13" s="487"/>
      <c r="I13" s="488"/>
      <c r="J13" s="487"/>
      <c r="K13" s="488"/>
      <c r="L13" s="487"/>
      <c r="M13" s="488"/>
      <c r="N13" s="420"/>
      <c r="O13" s="489"/>
      <c r="P13" s="420"/>
      <c r="Q13" s="489"/>
      <c r="R13" s="420"/>
      <c r="S13" s="489"/>
      <c r="T13" s="420"/>
      <c r="U13" s="489"/>
      <c r="V13" s="420"/>
      <c r="W13" s="489"/>
      <c r="X13" s="420"/>
      <c r="Y13" s="489"/>
      <c r="Z13" s="420"/>
      <c r="AA13" s="489"/>
      <c r="AB13" s="420"/>
      <c r="AC13" s="489"/>
      <c r="AD13" s="420"/>
      <c r="AE13" s="489"/>
      <c r="AF13" s="420"/>
      <c r="AG13" s="489"/>
    </row>
    <row r="14" spans="1:33" x14ac:dyDescent="0.25">
      <c r="A14" s="487" t="s">
        <v>499</v>
      </c>
      <c r="B14" s="487"/>
      <c r="C14" s="488"/>
      <c r="D14" s="487"/>
      <c r="E14" s="488"/>
      <c r="F14" s="487"/>
      <c r="G14" s="488"/>
      <c r="H14" s="487"/>
      <c r="I14" s="488"/>
      <c r="J14" s="487"/>
      <c r="K14" s="488"/>
      <c r="L14" s="487"/>
      <c r="M14" s="488"/>
      <c r="N14" s="420"/>
      <c r="O14" s="489"/>
      <c r="P14" s="420"/>
      <c r="Q14" s="489"/>
      <c r="R14" s="420"/>
      <c r="S14" s="489"/>
      <c r="T14" s="420"/>
      <c r="U14" s="489"/>
      <c r="V14" s="420"/>
      <c r="W14" s="489"/>
      <c r="X14" s="420"/>
      <c r="Y14" s="489"/>
      <c r="Z14" s="420"/>
      <c r="AA14" s="489"/>
      <c r="AB14" s="420"/>
      <c r="AC14" s="489"/>
      <c r="AD14" s="420"/>
      <c r="AE14" s="489"/>
      <c r="AF14" s="420"/>
      <c r="AG14" s="489"/>
    </row>
    <row r="15" spans="1:33" x14ac:dyDescent="0.25">
      <c r="A15" s="487" t="s">
        <v>500</v>
      </c>
      <c r="B15" s="487"/>
      <c r="C15" s="488"/>
      <c r="D15" s="487"/>
      <c r="E15" s="488"/>
      <c r="F15" s="487"/>
      <c r="G15" s="488"/>
      <c r="H15" s="487"/>
      <c r="I15" s="488"/>
      <c r="J15" s="487"/>
      <c r="K15" s="488"/>
      <c r="L15" s="487"/>
      <c r="M15" s="488"/>
      <c r="N15" s="420"/>
      <c r="O15" s="489"/>
      <c r="P15" s="420"/>
      <c r="Q15" s="489"/>
      <c r="R15" s="420"/>
      <c r="S15" s="489"/>
      <c r="T15" s="420"/>
      <c r="U15" s="489"/>
      <c r="V15" s="420"/>
      <c r="W15" s="489"/>
      <c r="X15" s="420"/>
      <c r="Y15" s="489"/>
      <c r="Z15" s="420"/>
      <c r="AA15" s="489"/>
      <c r="AB15" s="420"/>
      <c r="AC15" s="489"/>
      <c r="AD15" s="420"/>
      <c r="AE15" s="489"/>
      <c r="AF15" s="420"/>
      <c r="AG15" s="489"/>
    </row>
    <row r="16" spans="1:33" x14ac:dyDescent="0.25">
      <c r="A16" s="487" t="s">
        <v>501</v>
      </c>
      <c r="B16" s="487"/>
      <c r="C16" s="488"/>
      <c r="D16" s="487"/>
      <c r="E16" s="488"/>
      <c r="F16" s="487"/>
      <c r="G16" s="488"/>
      <c r="H16" s="487"/>
      <c r="I16" s="488"/>
      <c r="J16" s="487"/>
      <c r="K16" s="488"/>
      <c r="L16" s="487"/>
      <c r="M16" s="488"/>
      <c r="N16" s="420"/>
      <c r="O16" s="489"/>
      <c r="P16" s="420"/>
      <c r="Q16" s="489"/>
      <c r="R16" s="420"/>
      <c r="S16" s="489"/>
      <c r="T16" s="420"/>
      <c r="U16" s="489"/>
      <c r="V16" s="420"/>
      <c r="W16" s="489"/>
      <c r="X16" s="420"/>
      <c r="Y16" s="489"/>
      <c r="Z16" s="420"/>
      <c r="AA16" s="489"/>
      <c r="AB16" s="420"/>
      <c r="AC16" s="489"/>
      <c r="AD16" s="420"/>
      <c r="AE16" s="489"/>
      <c r="AF16" s="420"/>
      <c r="AG16" s="489"/>
    </row>
    <row r="17" spans="1:33" x14ac:dyDescent="0.25">
      <c r="A17" s="487" t="s">
        <v>502</v>
      </c>
      <c r="B17" s="487"/>
      <c r="C17" s="488"/>
      <c r="D17" s="487"/>
      <c r="E17" s="488"/>
      <c r="F17" s="487"/>
      <c r="G17" s="488"/>
      <c r="H17" s="487"/>
      <c r="I17" s="488"/>
      <c r="J17" s="487"/>
      <c r="K17" s="488"/>
      <c r="L17" s="487"/>
      <c r="M17" s="488"/>
      <c r="N17" s="420"/>
      <c r="O17" s="489"/>
      <c r="P17" s="420"/>
      <c r="Q17" s="489"/>
      <c r="R17" s="420"/>
      <c r="S17" s="489"/>
      <c r="T17" s="420"/>
      <c r="U17" s="489"/>
      <c r="V17" s="420"/>
      <c r="W17" s="489"/>
      <c r="X17" s="420"/>
      <c r="Y17" s="489"/>
      <c r="Z17" s="420"/>
      <c r="AA17" s="489"/>
      <c r="AB17" s="420"/>
      <c r="AC17" s="489"/>
      <c r="AD17" s="420"/>
      <c r="AE17" s="489"/>
      <c r="AF17" s="420"/>
      <c r="AG17" s="489"/>
    </row>
    <row r="18" spans="1:33" x14ac:dyDescent="0.25">
      <c r="A18" s="487" t="s">
        <v>503</v>
      </c>
      <c r="B18" s="487"/>
      <c r="C18" s="488"/>
      <c r="D18" s="487"/>
      <c r="E18" s="488"/>
      <c r="F18" s="487"/>
      <c r="G18" s="488"/>
      <c r="H18" s="487"/>
      <c r="I18" s="488"/>
      <c r="J18" s="487"/>
      <c r="K18" s="488"/>
      <c r="L18" s="487"/>
      <c r="M18" s="488"/>
      <c r="N18" s="420"/>
      <c r="O18" s="489"/>
      <c r="P18" s="420"/>
      <c r="Q18" s="489"/>
      <c r="R18" s="420"/>
      <c r="S18" s="489"/>
      <c r="T18" s="420"/>
      <c r="U18" s="489"/>
      <c r="V18" s="420"/>
      <c r="W18" s="489"/>
      <c r="X18" s="420"/>
      <c r="Y18" s="489"/>
      <c r="Z18" s="420"/>
      <c r="AA18" s="489"/>
      <c r="AB18" s="420"/>
      <c r="AC18" s="489"/>
      <c r="AD18" s="420"/>
      <c r="AE18" s="489"/>
      <c r="AF18" s="420"/>
      <c r="AG18" s="489"/>
    </row>
    <row r="19" spans="1:33" x14ac:dyDescent="0.25">
      <c r="A19" s="487" t="s">
        <v>13</v>
      </c>
      <c r="B19" s="488"/>
      <c r="C19" s="490">
        <f>SUM(C7:C18)</f>
        <v>0</v>
      </c>
      <c r="D19" s="488"/>
      <c r="E19" s="490">
        <f>SUM(E7:E18)</f>
        <v>0</v>
      </c>
      <c r="F19" s="488"/>
      <c r="G19" s="490">
        <f>SUM(G7:G18)</f>
        <v>0</v>
      </c>
      <c r="H19" s="488"/>
      <c r="I19" s="490">
        <f>SUM(I7:I18)</f>
        <v>0</v>
      </c>
      <c r="J19" s="488"/>
      <c r="K19" s="490">
        <f>SUM(K7:K18)</f>
        <v>0</v>
      </c>
      <c r="L19" s="488"/>
      <c r="M19" s="490">
        <f>SUM(M7:M18)</f>
        <v>0</v>
      </c>
      <c r="N19" s="489"/>
      <c r="O19" s="490">
        <f>SUM(O7:O18)</f>
        <v>0</v>
      </c>
      <c r="P19" s="489"/>
      <c r="Q19" s="491">
        <f>SUM(Q7:Q18)</f>
        <v>0</v>
      </c>
      <c r="R19" s="489"/>
      <c r="S19" s="490">
        <f>SUM(S7:S18)</f>
        <v>0</v>
      </c>
      <c r="T19" s="489"/>
      <c r="U19" s="491">
        <f>SUM(U7:U18)</f>
        <v>0</v>
      </c>
      <c r="V19" s="489"/>
      <c r="W19" s="490">
        <f>SUM(W7:W18)</f>
        <v>0</v>
      </c>
      <c r="X19" s="489"/>
      <c r="Y19" s="491">
        <f>SUM(Y7:Y18)</f>
        <v>0</v>
      </c>
      <c r="Z19" s="489"/>
      <c r="AA19" s="490">
        <f>SUM(AA7:AA18)</f>
        <v>0</v>
      </c>
      <c r="AB19" s="489"/>
      <c r="AC19" s="491">
        <f>SUM(AC7:AC18)</f>
        <v>0</v>
      </c>
      <c r="AD19" s="489"/>
      <c r="AE19" s="490">
        <f>SUM(AE7:AE18)</f>
        <v>0</v>
      </c>
      <c r="AF19" s="489"/>
      <c r="AG19" s="491">
        <f>SUM(AG7:AG18)</f>
        <v>0</v>
      </c>
    </row>
    <row r="20" spans="1:33" x14ac:dyDescent="0.25">
      <c r="A20" s="756" t="s">
        <v>617</v>
      </c>
      <c r="B20" s="756"/>
      <c r="C20" s="756"/>
      <c r="D20" s="492"/>
      <c r="E20" s="490">
        <f>C19+E19</f>
        <v>0</v>
      </c>
      <c r="F20" s="493"/>
      <c r="G20" s="493"/>
      <c r="H20" s="492"/>
      <c r="I20" s="490">
        <f>G19+I19</f>
        <v>0</v>
      </c>
      <c r="J20" s="493"/>
      <c r="K20" s="493"/>
      <c r="L20" s="492"/>
      <c r="M20" s="490">
        <f>K19+M19</f>
        <v>0</v>
      </c>
      <c r="N20" s="87"/>
      <c r="O20" s="87"/>
      <c r="P20" s="360"/>
      <c r="Q20" s="491">
        <f>O19+Q19</f>
        <v>0</v>
      </c>
      <c r="R20" s="87"/>
      <c r="S20" s="87"/>
      <c r="T20" s="360"/>
      <c r="U20" s="491">
        <f>S19+U19</f>
        <v>0</v>
      </c>
      <c r="V20" s="87"/>
      <c r="W20" s="87"/>
      <c r="X20" s="360"/>
      <c r="Y20" s="491">
        <f>W19+Y19</f>
        <v>0</v>
      </c>
      <c r="Z20" s="87"/>
      <c r="AA20" s="87"/>
      <c r="AB20" s="360"/>
      <c r="AC20" s="491">
        <f>AA19+AC19</f>
        <v>0</v>
      </c>
      <c r="AD20" s="87"/>
      <c r="AE20" s="87"/>
      <c r="AF20" s="360"/>
      <c r="AG20" s="491">
        <f>AE19+AG19</f>
        <v>0</v>
      </c>
    </row>
    <row r="21" spans="1:33" x14ac:dyDescent="0.25">
      <c r="A21" s="756" t="s">
        <v>505</v>
      </c>
      <c r="B21" s="756"/>
      <c r="C21" s="756"/>
      <c r="D21" s="492"/>
      <c r="E21" s="494">
        <f>+E20/12</f>
        <v>0</v>
      </c>
      <c r="F21" s="493"/>
      <c r="G21" s="493"/>
      <c r="H21" s="492"/>
      <c r="I21" s="494">
        <f>+I20/12</f>
        <v>0</v>
      </c>
      <c r="J21" s="493"/>
      <c r="K21" s="493"/>
      <c r="L21" s="492"/>
      <c r="M21" s="494">
        <f>+M20/12</f>
        <v>0</v>
      </c>
      <c r="N21" s="87"/>
      <c r="O21" s="87"/>
      <c r="P21" s="360"/>
      <c r="Q21" s="494">
        <f>+Q20/12</f>
        <v>0</v>
      </c>
      <c r="R21" s="87"/>
      <c r="S21" s="87"/>
      <c r="T21" s="360"/>
      <c r="U21" s="494">
        <f>+U20/12</f>
        <v>0</v>
      </c>
      <c r="V21" s="87"/>
      <c r="W21" s="87"/>
      <c r="X21" s="360"/>
      <c r="Y21" s="494">
        <f>+Y20/12</f>
        <v>0</v>
      </c>
      <c r="Z21" s="87"/>
      <c r="AA21" s="87"/>
      <c r="AB21" s="360"/>
      <c r="AC21" s="494">
        <f>+AC20/12</f>
        <v>0</v>
      </c>
      <c r="AD21" s="87"/>
      <c r="AE21" s="87"/>
      <c r="AF21" s="360"/>
      <c r="AG21" s="494">
        <f>+AG20/12</f>
        <v>0</v>
      </c>
    </row>
    <row r="22" spans="1:33" x14ac:dyDescent="0.25">
      <c r="A22" s="481"/>
      <c r="B22" s="481"/>
      <c r="C22" s="481"/>
      <c r="D22" s="481"/>
      <c r="E22" s="481"/>
      <c r="F22" s="481"/>
      <c r="G22" s="481"/>
      <c r="H22" s="481"/>
      <c r="I22" s="481"/>
      <c r="J22" s="481"/>
      <c r="K22" s="481"/>
      <c r="L22" s="481"/>
      <c r="M22" s="481"/>
    </row>
    <row r="23" spans="1:33" x14ac:dyDescent="0.25">
      <c r="A23" s="481"/>
      <c r="B23" s="481"/>
      <c r="C23" s="481"/>
      <c r="D23" s="481"/>
      <c r="E23" s="481"/>
      <c r="F23" s="481"/>
      <c r="G23" s="481"/>
      <c r="H23" s="481"/>
      <c r="I23" s="481"/>
      <c r="J23" s="481"/>
      <c r="K23" s="481"/>
      <c r="L23" s="481"/>
      <c r="M23" s="481"/>
    </row>
    <row r="24" spans="1:33" x14ac:dyDescent="0.25">
      <c r="A24" s="753" t="s">
        <v>612</v>
      </c>
      <c r="B24" s="753"/>
      <c r="C24" s="753"/>
      <c r="D24" s="753"/>
      <c r="E24" s="753"/>
      <c r="F24" s="753"/>
      <c r="G24" s="753"/>
      <c r="H24" s="753"/>
      <c r="I24" s="753"/>
      <c r="J24" s="753"/>
      <c r="K24" s="753"/>
      <c r="L24" s="753"/>
      <c r="M24" s="753"/>
      <c r="N24" s="495"/>
      <c r="O24" s="495"/>
    </row>
    <row r="25" spans="1:33" x14ac:dyDescent="0.25">
      <c r="A25" s="753" t="s">
        <v>613</v>
      </c>
      <c r="B25" s="753"/>
      <c r="C25" s="753"/>
      <c r="D25" s="753"/>
      <c r="E25" s="753"/>
      <c r="F25" s="753"/>
      <c r="G25" s="753"/>
      <c r="H25" s="753"/>
      <c r="I25" s="753"/>
      <c r="J25" s="753"/>
      <c r="K25" s="753"/>
      <c r="L25" s="753"/>
      <c r="M25" s="753"/>
      <c r="N25" s="495"/>
      <c r="O25" s="495"/>
    </row>
    <row r="26" spans="1:33" x14ac:dyDescent="0.25">
      <c r="A26" s="496"/>
      <c r="B26" s="496"/>
      <c r="C26" s="496"/>
      <c r="D26" s="496"/>
      <c r="E26" s="496"/>
      <c r="F26" s="497"/>
      <c r="G26" s="498"/>
      <c r="H26" s="496"/>
      <c r="I26" s="496"/>
      <c r="J26" s="499"/>
      <c r="K26" s="499"/>
      <c r="L26" s="500"/>
      <c r="M26" s="500"/>
      <c r="N26" s="440"/>
      <c r="O26" s="440"/>
    </row>
    <row r="27" spans="1:33" x14ac:dyDescent="0.25">
      <c r="A27" s="753" t="s">
        <v>614</v>
      </c>
      <c r="B27" s="753"/>
      <c r="C27" s="753"/>
      <c r="D27" s="753"/>
      <c r="E27" s="753"/>
      <c r="F27" s="753"/>
      <c r="G27" s="753"/>
      <c r="H27" s="753"/>
      <c r="I27" s="753"/>
      <c r="J27" s="753"/>
      <c r="K27" s="753"/>
      <c r="L27" s="753"/>
      <c r="M27" s="753"/>
      <c r="N27" s="495"/>
      <c r="O27" s="495"/>
    </row>
    <row r="28" spans="1:33" x14ac:dyDescent="0.25">
      <c r="A28" s="753" t="s">
        <v>613</v>
      </c>
      <c r="B28" s="753"/>
      <c r="C28" s="753"/>
      <c r="D28" s="753"/>
      <c r="E28" s="753"/>
      <c r="F28" s="753"/>
      <c r="G28" s="753"/>
      <c r="H28" s="753"/>
      <c r="I28" s="753"/>
      <c r="J28" s="753"/>
      <c r="K28" s="753"/>
      <c r="L28" s="753"/>
      <c r="M28" s="753"/>
      <c r="N28" s="495"/>
      <c r="O28" s="495"/>
    </row>
  </sheetData>
  <mergeCells count="32">
    <mergeCell ref="A4:A6"/>
    <mergeCell ref="B4:E4"/>
    <mergeCell ref="F4:I4"/>
    <mergeCell ref="J4:M4"/>
    <mergeCell ref="N4:Q4"/>
    <mergeCell ref="N5:O5"/>
    <mergeCell ref="P5:Q5"/>
    <mergeCell ref="V4:Y4"/>
    <mergeCell ref="Z4:AC4"/>
    <mergeCell ref="AD4:AG4"/>
    <mergeCell ref="B5:C5"/>
    <mergeCell ref="D5:E5"/>
    <mergeCell ref="F5:G5"/>
    <mergeCell ref="H5:I5"/>
    <mergeCell ref="J5:K5"/>
    <mergeCell ref="L5:M5"/>
    <mergeCell ref="A27:M27"/>
    <mergeCell ref="A28:M28"/>
    <mergeCell ref="A2:AG2"/>
    <mergeCell ref="AD5:AE5"/>
    <mergeCell ref="AF5:AG5"/>
    <mergeCell ref="A20:C20"/>
    <mergeCell ref="A21:C21"/>
    <mergeCell ref="A24:M24"/>
    <mergeCell ref="A25:M25"/>
    <mergeCell ref="R5:S5"/>
    <mergeCell ref="T5:U5"/>
    <mergeCell ref="V5:W5"/>
    <mergeCell ref="X5:Y5"/>
    <mergeCell ref="Z5:AA5"/>
    <mergeCell ref="AB5:AC5"/>
    <mergeCell ref="R4:U4"/>
  </mergeCells>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E43"/>
  <sheetViews>
    <sheetView workbookViewId="0">
      <selection activeCell="I34" sqref="I34"/>
    </sheetView>
  </sheetViews>
  <sheetFormatPr defaultRowHeight="13.2" x14ac:dyDescent="0.25"/>
  <cols>
    <col min="1" max="1" width="5" customWidth="1"/>
    <col min="2" max="2" width="42.109375" customWidth="1"/>
    <col min="3" max="3" width="7" customWidth="1"/>
    <col min="4" max="4" width="16.6640625" customWidth="1"/>
    <col min="5" max="5" width="18.109375" customWidth="1"/>
    <col min="7" max="7" width="14.33203125" customWidth="1"/>
  </cols>
  <sheetData>
    <row r="1" spans="1:5" x14ac:dyDescent="0.25">
      <c r="E1" s="141" t="s">
        <v>410</v>
      </c>
    </row>
    <row r="3" spans="1:5" x14ac:dyDescent="0.25">
      <c r="A3" s="709" t="s">
        <v>599</v>
      </c>
      <c r="B3" s="709"/>
      <c r="C3" s="709"/>
      <c r="D3" s="709"/>
      <c r="E3" s="709"/>
    </row>
    <row r="4" spans="1:5" x14ac:dyDescent="0.25">
      <c r="A4" s="169"/>
      <c r="B4" s="169"/>
      <c r="C4" s="169"/>
      <c r="D4" s="169"/>
      <c r="E4" s="169"/>
    </row>
    <row r="5" spans="1:5" ht="13.8" x14ac:dyDescent="0.25">
      <c r="A5" s="279" t="s">
        <v>411</v>
      </c>
      <c r="B5" s="94"/>
      <c r="C5" s="94"/>
      <c r="D5" s="94"/>
      <c r="E5" s="62" t="s">
        <v>221</v>
      </c>
    </row>
    <row r="6" spans="1:5" ht="27" customHeight="1" x14ac:dyDescent="0.25">
      <c r="A6" s="95" t="s">
        <v>2</v>
      </c>
      <c r="B6" s="95" t="s">
        <v>412</v>
      </c>
      <c r="C6" s="95" t="s">
        <v>302</v>
      </c>
      <c r="D6" s="95" t="s">
        <v>416</v>
      </c>
      <c r="E6" s="95" t="s">
        <v>413</v>
      </c>
    </row>
    <row r="7" spans="1:5" ht="17.25" customHeight="1" x14ac:dyDescent="0.25">
      <c r="A7" s="89">
        <v>1</v>
      </c>
      <c r="B7" s="96" t="s">
        <v>544</v>
      </c>
      <c r="C7" s="191">
        <v>1</v>
      </c>
      <c r="D7" s="92"/>
      <c r="E7" s="112">
        <f t="shared" ref="E7:E12" si="0">C7*D7</f>
        <v>0</v>
      </c>
    </row>
    <row r="8" spans="1:5" ht="17.25" customHeight="1" x14ac:dyDescent="0.25">
      <c r="A8" s="89">
        <f>A7+1</f>
        <v>2</v>
      </c>
      <c r="B8" s="92"/>
      <c r="C8" s="90"/>
      <c r="D8" s="92"/>
      <c r="E8" s="112">
        <f t="shared" si="0"/>
        <v>0</v>
      </c>
    </row>
    <row r="9" spans="1:5" ht="17.25" customHeight="1" x14ac:dyDescent="0.25">
      <c r="A9" s="89">
        <f>A8+1</f>
        <v>3</v>
      </c>
      <c r="B9" s="92"/>
      <c r="C9" s="90"/>
      <c r="D9" s="92"/>
      <c r="E9" s="112">
        <f t="shared" si="0"/>
        <v>0</v>
      </c>
    </row>
    <row r="10" spans="1:5" ht="17.25" customHeight="1" x14ac:dyDescent="0.25">
      <c r="A10" s="89">
        <f>A9+1</f>
        <v>4</v>
      </c>
      <c r="B10" s="92"/>
      <c r="C10" s="90"/>
      <c r="D10" s="92"/>
      <c r="E10" s="112">
        <f t="shared" si="0"/>
        <v>0</v>
      </c>
    </row>
    <row r="11" spans="1:5" ht="17.25" customHeight="1" x14ac:dyDescent="0.25">
      <c r="A11" s="89">
        <f>A10+1</f>
        <v>5</v>
      </c>
      <c r="B11" s="92"/>
      <c r="C11" s="90"/>
      <c r="D11" s="92"/>
      <c r="E11" s="112">
        <f t="shared" si="0"/>
        <v>0</v>
      </c>
    </row>
    <row r="12" spans="1:5" ht="17.25" customHeight="1" x14ac:dyDescent="0.25">
      <c r="A12" s="89">
        <f>A11+1</f>
        <v>6</v>
      </c>
      <c r="B12" s="92"/>
      <c r="C12" s="90"/>
      <c r="D12" s="92"/>
      <c r="E12" s="112">
        <f t="shared" si="0"/>
        <v>0</v>
      </c>
    </row>
    <row r="13" spans="1:5" ht="17.25" customHeight="1" x14ac:dyDescent="0.25">
      <c r="A13" s="710" t="s">
        <v>58</v>
      </c>
      <c r="B13" s="711"/>
      <c r="C13" s="190"/>
      <c r="D13" s="173"/>
      <c r="E13" s="173">
        <f>SUM(E7:E12)</f>
        <v>0</v>
      </c>
    </row>
    <row r="14" spans="1:5" ht="17.25" customHeight="1" x14ac:dyDescent="0.25">
      <c r="A14" s="97"/>
      <c r="B14" s="97"/>
      <c r="C14" s="97"/>
      <c r="D14" s="98"/>
      <c r="E14" s="98"/>
    </row>
    <row r="15" spans="1:5" ht="13.8" x14ac:dyDescent="0.25">
      <c r="A15" s="97"/>
      <c r="B15" s="97"/>
      <c r="C15" s="97"/>
      <c r="D15" s="172" t="s">
        <v>242</v>
      </c>
      <c r="E15" s="159">
        <f>E13/1000</f>
        <v>0</v>
      </c>
    </row>
    <row r="16" spans="1:5" ht="13.8" x14ac:dyDescent="0.25">
      <c r="A16" s="97"/>
      <c r="B16" s="97"/>
      <c r="C16" s="97"/>
      <c r="D16" s="62"/>
      <c r="E16" s="174"/>
    </row>
    <row r="17" spans="1:5" ht="13.8" x14ac:dyDescent="0.25">
      <c r="A17" s="97"/>
      <c r="B17" s="97"/>
      <c r="C17" s="97"/>
      <c r="D17" s="62"/>
      <c r="E17" s="174"/>
    </row>
    <row r="18" spans="1:5" ht="13.8" x14ac:dyDescent="0.25">
      <c r="A18" s="279" t="s">
        <v>414</v>
      </c>
      <c r="B18" s="94"/>
      <c r="C18" s="94"/>
      <c r="D18" s="94"/>
      <c r="E18" s="62" t="s">
        <v>221</v>
      </c>
    </row>
    <row r="19" spans="1:5" ht="26.4" x14ac:dyDescent="0.25">
      <c r="A19" s="95" t="s">
        <v>2</v>
      </c>
      <c r="B19" s="95" t="s">
        <v>412</v>
      </c>
      <c r="C19" s="95" t="s">
        <v>302</v>
      </c>
      <c r="D19" s="95" t="s">
        <v>416</v>
      </c>
      <c r="E19" s="95" t="s">
        <v>413</v>
      </c>
    </row>
    <row r="20" spans="1:5" x14ac:dyDescent="0.25">
      <c r="A20" s="89">
        <v>1</v>
      </c>
      <c r="B20" s="96"/>
      <c r="C20" s="191"/>
      <c r="D20" s="92"/>
      <c r="E20" s="112">
        <f t="shared" ref="E20:E25" si="1">C20*D20</f>
        <v>0</v>
      </c>
    </row>
    <row r="21" spans="1:5" x14ac:dyDescent="0.25">
      <c r="A21" s="89">
        <f>A20+1</f>
        <v>2</v>
      </c>
      <c r="B21" s="92"/>
      <c r="C21" s="90"/>
      <c r="D21" s="92"/>
      <c r="E21" s="112">
        <f t="shared" si="1"/>
        <v>0</v>
      </c>
    </row>
    <row r="22" spans="1:5" x14ac:dyDescent="0.25">
      <c r="A22" s="89">
        <f>A21+1</f>
        <v>3</v>
      </c>
      <c r="B22" s="92"/>
      <c r="C22" s="90"/>
      <c r="D22" s="92"/>
      <c r="E22" s="112">
        <f t="shared" si="1"/>
        <v>0</v>
      </c>
    </row>
    <row r="23" spans="1:5" x14ac:dyDescent="0.25">
      <c r="A23" s="89">
        <f>A22+1</f>
        <v>4</v>
      </c>
      <c r="B23" s="92"/>
      <c r="C23" s="90"/>
      <c r="D23" s="92"/>
      <c r="E23" s="112">
        <f t="shared" si="1"/>
        <v>0</v>
      </c>
    </row>
    <row r="24" spans="1:5" x14ac:dyDescent="0.25">
      <c r="A24" s="89">
        <f>A23+1</f>
        <v>5</v>
      </c>
      <c r="B24" s="92"/>
      <c r="C24" s="90"/>
      <c r="D24" s="92"/>
      <c r="E24" s="112">
        <f t="shared" si="1"/>
        <v>0</v>
      </c>
    </row>
    <row r="25" spans="1:5" x14ac:dyDescent="0.25">
      <c r="A25" s="89">
        <f>A24+1</f>
        <v>6</v>
      </c>
      <c r="B25" s="92"/>
      <c r="C25" s="90"/>
      <c r="D25" s="92"/>
      <c r="E25" s="112">
        <f t="shared" si="1"/>
        <v>0</v>
      </c>
    </row>
    <row r="26" spans="1:5" x14ac:dyDescent="0.25">
      <c r="A26" s="710" t="s">
        <v>58</v>
      </c>
      <c r="B26" s="711"/>
      <c r="C26" s="190"/>
      <c r="D26" s="173"/>
      <c r="E26" s="173">
        <f>SUM(E20:E25)</f>
        <v>0</v>
      </c>
    </row>
    <row r="27" spans="1:5" x14ac:dyDescent="0.25">
      <c r="A27" s="97"/>
      <c r="B27" s="97"/>
      <c r="C27" s="97"/>
      <c r="D27" s="98"/>
      <c r="E27" s="98"/>
    </row>
    <row r="28" spans="1:5" ht="13.8" x14ac:dyDescent="0.25">
      <c r="A28" s="97"/>
      <c r="B28" s="97"/>
      <c r="C28" s="97"/>
      <c r="D28" s="172" t="s">
        <v>242</v>
      </c>
      <c r="E28" s="159">
        <f>E26/1000</f>
        <v>0</v>
      </c>
    </row>
    <row r="31" spans="1:5" ht="13.8" x14ac:dyDescent="0.25">
      <c r="B31" s="280" t="s">
        <v>415</v>
      </c>
      <c r="C31" s="281"/>
      <c r="D31" s="172" t="s">
        <v>242</v>
      </c>
      <c r="E31" s="282">
        <f>E15+E28</f>
        <v>0</v>
      </c>
    </row>
    <row r="34" spans="1:5" ht="13.8" x14ac:dyDescent="0.25">
      <c r="A34" s="93" t="s">
        <v>166</v>
      </c>
      <c r="B34" s="4"/>
      <c r="C34" s="20"/>
    </row>
    <row r="35" spans="1:5" ht="13.8" x14ac:dyDescent="0.25">
      <c r="A35" s="93"/>
      <c r="B35" s="4"/>
      <c r="C35" s="20"/>
    </row>
    <row r="36" spans="1:5" ht="13.8" x14ac:dyDescent="0.25">
      <c r="A36" s="93" t="s">
        <v>167</v>
      </c>
      <c r="B36" s="4"/>
      <c r="C36" s="20"/>
    </row>
    <row r="42" spans="1:5" x14ac:dyDescent="0.25">
      <c r="A42" s="94"/>
      <c r="B42" s="94"/>
      <c r="C42" s="94"/>
      <c r="D42" s="94"/>
      <c r="E42" s="94"/>
    </row>
    <row r="43" spans="1:5" x14ac:dyDescent="0.25">
      <c r="A43" s="94"/>
      <c r="B43" s="94"/>
      <c r="C43" s="94"/>
      <c r="D43" s="94"/>
      <c r="E43" s="94"/>
    </row>
  </sheetData>
  <mergeCells count="3">
    <mergeCell ref="A3:E3"/>
    <mergeCell ref="A13:B13"/>
    <mergeCell ref="A26:B26"/>
  </mergeCells>
  <pageMargins left="0.7" right="0.54166666666666663" top="0.75" bottom="0.75" header="0.3" footer="0.3"/>
  <pageSetup orientation="portrait"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D19"/>
  <sheetViews>
    <sheetView zoomScalePageLayoutView="90" workbookViewId="0">
      <selection activeCell="D18" sqref="D18"/>
    </sheetView>
  </sheetViews>
  <sheetFormatPr defaultRowHeight="13.2" x14ac:dyDescent="0.25"/>
  <cols>
    <col min="1" max="1" width="3.44140625" customWidth="1"/>
    <col min="2" max="2" width="50.44140625" customWidth="1"/>
    <col min="3" max="3" width="17.33203125" customWidth="1"/>
    <col min="4" max="4" width="52.88671875" customWidth="1"/>
  </cols>
  <sheetData>
    <row r="1" spans="1:4" x14ac:dyDescent="0.25">
      <c r="D1" s="204" t="s">
        <v>335</v>
      </c>
    </row>
    <row r="3" spans="1:4" x14ac:dyDescent="0.25">
      <c r="A3" s="603" t="s">
        <v>919</v>
      </c>
      <c r="B3" s="603"/>
      <c r="C3" s="603"/>
      <c r="D3" s="603"/>
    </row>
    <row r="4" spans="1:4" x14ac:dyDescent="0.25">
      <c r="A4" s="233"/>
      <c r="B4" s="233"/>
      <c r="C4" s="233"/>
      <c r="D4" s="233"/>
    </row>
    <row r="5" spans="1:4" ht="13.8" x14ac:dyDescent="0.25">
      <c r="D5" s="206" t="s">
        <v>221</v>
      </c>
    </row>
    <row r="6" spans="1:4" s="76" customFormat="1" ht="34.5" customHeight="1" x14ac:dyDescent="0.25">
      <c r="A6" s="77" t="s">
        <v>2</v>
      </c>
      <c r="B6" s="77" t="s">
        <v>332</v>
      </c>
      <c r="C6" s="77" t="s">
        <v>334</v>
      </c>
      <c r="D6" s="77" t="s">
        <v>333</v>
      </c>
    </row>
    <row r="7" spans="1:4" s="64" customFormat="1" ht="52.8" x14ac:dyDescent="0.25">
      <c r="A7" s="123">
        <v>1</v>
      </c>
      <c r="B7" s="374" t="s">
        <v>920</v>
      </c>
      <c r="C7" s="375">
        <v>35000000</v>
      </c>
      <c r="D7" s="100" t="s">
        <v>921</v>
      </c>
    </row>
    <row r="8" spans="1:4" s="64" customFormat="1" x14ac:dyDescent="0.25">
      <c r="A8" s="759" t="s">
        <v>58</v>
      </c>
      <c r="B8" s="760"/>
      <c r="C8" s="237">
        <f>SUM(C7:C7)</f>
        <v>35000000</v>
      </c>
      <c r="D8" s="238"/>
    </row>
    <row r="10" spans="1:4" ht="13.8" x14ac:dyDescent="0.25">
      <c r="B10" s="172" t="s">
        <v>242</v>
      </c>
      <c r="C10" s="159">
        <f>C8/1000</f>
        <v>35000</v>
      </c>
    </row>
    <row r="12" spans="1:4" x14ac:dyDescent="0.25">
      <c r="B12" s="82"/>
    </row>
    <row r="13" spans="1:4" x14ac:dyDescent="0.25">
      <c r="B13" s="82" t="s">
        <v>922</v>
      </c>
    </row>
    <row r="14" spans="1:4" x14ac:dyDescent="0.25">
      <c r="B14" s="82"/>
    </row>
    <row r="15" spans="1:4" x14ac:dyDescent="0.25">
      <c r="B15" s="82" t="s">
        <v>923</v>
      </c>
    </row>
    <row r="17" spans="1:4" x14ac:dyDescent="0.25">
      <c r="A17" s="236"/>
    </row>
    <row r="18" spans="1:4" x14ac:dyDescent="0.25">
      <c r="B18" s="570"/>
    </row>
    <row r="19" spans="1:4" x14ac:dyDescent="0.25">
      <c r="B19" s="570"/>
      <c r="C19" s="245"/>
      <c r="D19" s="245"/>
    </row>
  </sheetData>
  <mergeCells count="2">
    <mergeCell ref="A8:B8"/>
    <mergeCell ref="A3:D3"/>
  </mergeCells>
  <pageMargins left="0.7" right="0.7" top="0.75" bottom="0.75" header="0.3" footer="0.3"/>
  <pageSetup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92D050"/>
  </sheetPr>
  <dimension ref="A1:AL90"/>
  <sheetViews>
    <sheetView showWhiteSpace="0" topLeftCell="R13" zoomScalePageLayoutView="84" workbookViewId="0">
      <selection activeCell="AC43" sqref="AC43"/>
    </sheetView>
  </sheetViews>
  <sheetFormatPr defaultColWidth="9.109375" defaultRowHeight="13.2" x14ac:dyDescent="0.25"/>
  <cols>
    <col min="1" max="1" width="4" style="6" customWidth="1"/>
    <col min="2" max="2" width="12.109375" style="6" customWidth="1"/>
    <col min="3" max="3" width="17.33203125" style="6" customWidth="1"/>
    <col min="4" max="4" width="8.6640625" style="6" customWidth="1"/>
    <col min="5" max="5" width="6.33203125" style="32" customWidth="1"/>
    <col min="6" max="6" width="6.88671875" style="32" customWidth="1"/>
    <col min="7" max="7" width="6.5546875" style="32" customWidth="1"/>
    <col min="8" max="8" width="5.88671875" style="32" customWidth="1"/>
    <col min="9" max="9" width="15" style="49" customWidth="1"/>
    <col min="10" max="10" width="4.44140625" style="6" customWidth="1"/>
    <col min="11" max="11" width="12.5546875" style="50" customWidth="1"/>
    <col min="12" max="12" width="4.109375" style="50" customWidth="1"/>
    <col min="13" max="13" width="12" style="50" customWidth="1"/>
    <col min="14" max="14" width="3.88671875" style="50" customWidth="1"/>
    <col min="15" max="15" width="14.109375" style="50" customWidth="1"/>
    <col min="16" max="16" width="4.5546875" style="50" customWidth="1"/>
    <col min="17" max="17" width="11.33203125" style="50" customWidth="1"/>
    <col min="18" max="18" width="5" style="50" customWidth="1"/>
    <col min="19" max="19" width="10.88671875" style="50" customWidth="1"/>
    <col min="20" max="20" width="3.88671875" style="6" customWidth="1"/>
    <col min="21" max="21" width="13.109375" style="50" customWidth="1"/>
    <col min="22" max="22" width="4.33203125" style="6" customWidth="1"/>
    <col min="23" max="23" width="12.44140625" style="6" customWidth="1"/>
    <col min="24" max="24" width="4.109375" style="6" customWidth="1"/>
    <col min="25" max="25" width="11" style="6" customWidth="1"/>
    <col min="26" max="26" width="6.44140625" style="6" customWidth="1"/>
    <col min="27" max="27" width="12.109375" style="6" customWidth="1"/>
    <col min="28" max="28" width="7.6640625" style="6" customWidth="1"/>
    <col min="29" max="29" width="15.5546875" style="6" customWidth="1"/>
    <col min="30" max="30" width="14.109375" style="6" customWidth="1"/>
    <col min="31" max="31" width="10.77734375" style="47" customWidth="1"/>
    <col min="32" max="32" width="12.88671875" style="6" customWidth="1"/>
    <col min="33" max="33" width="10.6640625" style="6" customWidth="1"/>
    <col min="34" max="34" width="11.77734375" style="6" customWidth="1"/>
    <col min="35" max="16384" width="9.109375" style="6"/>
  </cols>
  <sheetData>
    <row r="1" spans="1:35" s="48" customFormat="1" ht="13.5" customHeight="1" x14ac:dyDescent="0.25">
      <c r="A1" s="27"/>
      <c r="B1" s="27"/>
      <c r="C1" s="27"/>
      <c r="D1" s="27"/>
      <c r="E1" s="27"/>
      <c r="F1" s="27"/>
      <c r="G1" s="27"/>
      <c r="H1" s="27"/>
      <c r="I1" s="27"/>
      <c r="J1" s="27"/>
      <c r="K1" s="27"/>
      <c r="L1" s="27"/>
      <c r="M1" s="27"/>
      <c r="N1" s="27"/>
      <c r="O1" s="27"/>
      <c r="P1" s="27"/>
      <c r="Q1" s="27"/>
      <c r="S1" s="141" t="s">
        <v>407</v>
      </c>
      <c r="T1" s="27"/>
      <c r="U1" s="27"/>
      <c r="V1" s="27"/>
      <c r="W1" s="27"/>
      <c r="X1" s="27"/>
      <c r="Y1" s="27"/>
      <c r="Z1" s="27"/>
      <c r="AA1" s="27"/>
      <c r="AB1" s="27"/>
      <c r="AC1" s="27"/>
      <c r="AD1" s="27"/>
      <c r="AE1" s="27"/>
      <c r="AF1" s="27"/>
      <c r="AG1" s="6"/>
      <c r="AH1" s="141" t="s">
        <v>408</v>
      </c>
      <c r="AI1" s="6"/>
    </row>
    <row r="2" spans="1:35" ht="13.8" x14ac:dyDescent="0.25">
      <c r="B2" s="273"/>
      <c r="C2" s="273"/>
      <c r="D2" s="624" t="s">
        <v>689</v>
      </c>
      <c r="E2" s="624"/>
      <c r="F2" s="624"/>
      <c r="G2" s="624"/>
      <c r="H2" s="624"/>
      <c r="I2" s="624"/>
      <c r="J2" s="624"/>
      <c r="K2" s="624"/>
      <c r="L2" s="624"/>
      <c r="M2" s="624"/>
      <c r="N2" s="624"/>
      <c r="O2" s="624"/>
      <c r="P2" s="273"/>
      <c r="Q2" s="273"/>
      <c r="R2" s="273"/>
      <c r="S2" s="273"/>
      <c r="T2" s="273"/>
      <c r="U2" s="273"/>
      <c r="V2" s="273"/>
      <c r="W2" s="273"/>
      <c r="X2" s="273"/>
      <c r="Y2" s="273"/>
      <c r="Z2" s="273"/>
      <c r="AA2" s="273"/>
      <c r="AB2" s="273"/>
      <c r="AC2" s="273"/>
      <c r="AD2" s="273"/>
      <c r="AE2" s="273"/>
      <c r="AF2" s="273"/>
      <c r="AG2" s="73"/>
    </row>
    <row r="3" spans="1:35" s="48" customFormat="1" ht="14.25" customHeight="1" x14ac:dyDescent="0.25">
      <c r="A3" s="27"/>
      <c r="B3" s="27"/>
      <c r="C3" s="27"/>
      <c r="D3" s="27"/>
      <c r="E3" s="33"/>
      <c r="F3" s="27"/>
      <c r="G3" s="27"/>
      <c r="H3" s="27"/>
      <c r="I3" s="27"/>
      <c r="J3" s="27"/>
      <c r="K3" s="27"/>
      <c r="L3" s="27"/>
      <c r="M3" s="27"/>
      <c r="N3" s="27"/>
      <c r="O3" s="27"/>
      <c r="P3" s="27"/>
      <c r="Q3" s="633" t="s">
        <v>221</v>
      </c>
      <c r="R3" s="633"/>
      <c r="S3" s="633"/>
      <c r="T3" s="27"/>
      <c r="U3" s="27"/>
      <c r="V3" s="27"/>
      <c r="W3" s="27"/>
      <c r="X3" s="27"/>
      <c r="Y3" s="27"/>
      <c r="Z3" s="27"/>
      <c r="AA3" s="27"/>
      <c r="AB3" s="27"/>
      <c r="AC3" s="27"/>
      <c r="AD3" s="136"/>
      <c r="AE3" s="74"/>
      <c r="AF3" s="633" t="s">
        <v>221</v>
      </c>
      <c r="AG3" s="633"/>
      <c r="AH3" s="633"/>
      <c r="AI3" s="6"/>
    </row>
    <row r="4" spans="1:35" s="48" customFormat="1" ht="8.25" customHeight="1" x14ac:dyDescent="0.25">
      <c r="A4" s="614" t="s">
        <v>6</v>
      </c>
      <c r="B4" s="614" t="s">
        <v>212</v>
      </c>
      <c r="C4" s="614" t="s">
        <v>7</v>
      </c>
      <c r="D4" s="620" t="s">
        <v>237</v>
      </c>
      <c r="E4" s="621"/>
      <c r="F4" s="616" t="s">
        <v>217</v>
      </c>
      <c r="G4" s="617"/>
      <c r="H4" s="615" t="s">
        <v>464</v>
      </c>
      <c r="I4" s="615" t="s">
        <v>582</v>
      </c>
      <c r="J4" s="634" t="s">
        <v>78</v>
      </c>
      <c r="K4" s="635"/>
      <c r="L4" s="635"/>
      <c r="M4" s="635"/>
      <c r="N4" s="635"/>
      <c r="O4" s="635"/>
      <c r="P4" s="635"/>
      <c r="Q4" s="635"/>
      <c r="R4" s="635"/>
      <c r="S4" s="636"/>
      <c r="T4" s="634" t="s">
        <v>78</v>
      </c>
      <c r="U4" s="635"/>
      <c r="V4" s="635"/>
      <c r="W4" s="635"/>
      <c r="X4" s="635"/>
      <c r="Y4" s="635"/>
      <c r="Z4" s="635"/>
      <c r="AA4" s="635"/>
      <c r="AB4" s="635"/>
      <c r="AC4" s="635"/>
      <c r="AD4" s="636"/>
      <c r="AE4" s="632" t="s">
        <v>8</v>
      </c>
      <c r="AF4" s="632" t="s">
        <v>125</v>
      </c>
      <c r="AG4" s="632" t="s">
        <v>172</v>
      </c>
      <c r="AH4" s="632"/>
      <c r="AI4" s="6"/>
    </row>
    <row r="5" spans="1:35" ht="55.5" customHeight="1" x14ac:dyDescent="0.25">
      <c r="A5" s="614"/>
      <c r="B5" s="614"/>
      <c r="C5" s="614"/>
      <c r="D5" s="622" t="s">
        <v>235</v>
      </c>
      <c r="E5" s="622" t="s">
        <v>236</v>
      </c>
      <c r="F5" s="618"/>
      <c r="G5" s="619"/>
      <c r="H5" s="615"/>
      <c r="I5" s="615"/>
      <c r="J5" s="614" t="s">
        <v>583</v>
      </c>
      <c r="K5" s="614"/>
      <c r="L5" s="614" t="s">
        <v>222</v>
      </c>
      <c r="M5" s="614"/>
      <c r="N5" s="614" t="s">
        <v>223</v>
      </c>
      <c r="O5" s="614"/>
      <c r="P5" s="614" t="s">
        <v>461</v>
      </c>
      <c r="Q5" s="614"/>
      <c r="R5" s="614" t="s">
        <v>558</v>
      </c>
      <c r="S5" s="614"/>
      <c r="T5" s="614" t="s">
        <v>224</v>
      </c>
      <c r="U5" s="614"/>
      <c r="V5" s="614" t="s">
        <v>225</v>
      </c>
      <c r="W5" s="614"/>
      <c r="X5" s="614" t="s">
        <v>463</v>
      </c>
      <c r="Y5" s="614"/>
      <c r="Z5" s="614" t="s">
        <v>584</v>
      </c>
      <c r="AA5" s="614"/>
      <c r="AB5" s="614" t="s">
        <v>226</v>
      </c>
      <c r="AC5" s="614" t="s">
        <v>227</v>
      </c>
      <c r="AD5" s="614" t="s">
        <v>228</v>
      </c>
      <c r="AE5" s="632"/>
      <c r="AF5" s="632"/>
      <c r="AG5" s="632"/>
      <c r="AH5" s="632"/>
    </row>
    <row r="6" spans="1:35" ht="45" customHeight="1" x14ac:dyDescent="0.25">
      <c r="A6" s="614"/>
      <c r="B6" s="614"/>
      <c r="C6" s="614"/>
      <c r="D6" s="623"/>
      <c r="E6" s="623"/>
      <c r="F6" s="532" t="s">
        <v>218</v>
      </c>
      <c r="G6" s="532" t="s">
        <v>219</v>
      </c>
      <c r="H6" s="615"/>
      <c r="I6" s="615"/>
      <c r="J6" s="532" t="s">
        <v>10</v>
      </c>
      <c r="K6" s="532" t="s">
        <v>11</v>
      </c>
      <c r="L6" s="532" t="s">
        <v>10</v>
      </c>
      <c r="M6" s="532" t="s">
        <v>11</v>
      </c>
      <c r="N6" s="532" t="s">
        <v>10</v>
      </c>
      <c r="O6" s="532" t="s">
        <v>11</v>
      </c>
      <c r="P6" s="532" t="s">
        <v>10</v>
      </c>
      <c r="Q6" s="532" t="s">
        <v>11</v>
      </c>
      <c r="R6" s="532" t="s">
        <v>10</v>
      </c>
      <c r="S6" s="532" t="s">
        <v>11</v>
      </c>
      <c r="T6" s="532" t="s">
        <v>10</v>
      </c>
      <c r="U6" s="532" t="s">
        <v>11</v>
      </c>
      <c r="V6" s="532" t="s">
        <v>10</v>
      </c>
      <c r="W6" s="532" t="s">
        <v>11</v>
      </c>
      <c r="X6" s="532" t="s">
        <v>10</v>
      </c>
      <c r="Y6" s="532" t="s">
        <v>11</v>
      </c>
      <c r="Z6" s="532" t="s">
        <v>10</v>
      </c>
      <c r="AA6" s="532" t="s">
        <v>11</v>
      </c>
      <c r="AB6" s="614"/>
      <c r="AC6" s="614"/>
      <c r="AD6" s="614"/>
      <c r="AE6" s="632"/>
      <c r="AF6" s="632"/>
      <c r="AG6" s="556" t="s">
        <v>173</v>
      </c>
      <c r="AH6" s="556" t="s">
        <v>174</v>
      </c>
    </row>
    <row r="7" spans="1:35" ht="15" customHeight="1" x14ac:dyDescent="0.25">
      <c r="A7" s="533" t="s">
        <v>213</v>
      </c>
      <c r="B7" s="534"/>
      <c r="C7" s="535"/>
      <c r="D7" s="535"/>
      <c r="E7" s="535"/>
      <c r="F7" s="535"/>
      <c r="G7" s="535"/>
      <c r="H7" s="536"/>
      <c r="I7" s="534">
        <f>SUM(I8:I10)</f>
        <v>5772000</v>
      </c>
      <c r="J7" s="534"/>
      <c r="K7" s="534">
        <f>SUM(K8:K10)</f>
        <v>439250</v>
      </c>
      <c r="L7" s="534"/>
      <c r="M7" s="534">
        <f>SUM(M8:M10)</f>
        <v>456820</v>
      </c>
      <c r="N7" s="534"/>
      <c r="O7" s="534">
        <f>SUM(O8:O10)</f>
        <v>1204500</v>
      </c>
      <c r="P7" s="534"/>
      <c r="Q7" s="534">
        <f>SUM(Q8:Q10)</f>
        <v>0</v>
      </c>
      <c r="R7" s="534"/>
      <c r="S7" s="534">
        <f>SUM(S8:S10)</f>
        <v>2597400</v>
      </c>
      <c r="T7" s="534"/>
      <c r="U7" s="534">
        <f>SUM(U8:U10)</f>
        <v>0</v>
      </c>
      <c r="V7" s="534"/>
      <c r="W7" s="534">
        <f>SUM(W8:W10)</f>
        <v>527100</v>
      </c>
      <c r="X7" s="534"/>
      <c r="Y7" s="534">
        <f>SUM(Y8:Y10)</f>
        <v>175700</v>
      </c>
      <c r="Z7" s="534"/>
      <c r="AA7" s="534">
        <f t="shared" ref="AA7:AH7" si="0">SUM(AA8:AA10)</f>
        <v>2597400</v>
      </c>
      <c r="AB7" s="534">
        <f t="shared" si="0"/>
        <v>0</v>
      </c>
      <c r="AC7" s="534">
        <f t="shared" si="0"/>
        <v>332863</v>
      </c>
      <c r="AD7" s="534">
        <f>AD8+AD9+AD10</f>
        <v>8331033</v>
      </c>
      <c r="AE7" s="537">
        <f>AE8+AE9+AE10</f>
        <v>14103033</v>
      </c>
      <c r="AF7" s="537">
        <f t="shared" si="0"/>
        <v>169236396</v>
      </c>
      <c r="AG7" s="549">
        <f t="shared" si="0"/>
        <v>207000</v>
      </c>
      <c r="AH7" s="549">
        <f t="shared" si="0"/>
        <v>2484000</v>
      </c>
    </row>
    <row r="8" spans="1:35" x14ac:dyDescent="0.25">
      <c r="A8" s="538">
        <v>1</v>
      </c>
      <c r="B8" s="539" t="s">
        <v>690</v>
      </c>
      <c r="C8" s="540" t="s">
        <v>691</v>
      </c>
      <c r="D8" s="541">
        <v>40</v>
      </c>
      <c r="E8" s="540" t="s">
        <v>724</v>
      </c>
      <c r="F8" s="540" t="s">
        <v>727</v>
      </c>
      <c r="G8" s="540"/>
      <c r="H8" s="542">
        <v>10</v>
      </c>
      <c r="I8" s="526">
        <v>2145000</v>
      </c>
      <c r="J8" s="520"/>
      <c r="K8" s="543">
        <f>I8*J8/100</f>
        <v>0</v>
      </c>
      <c r="L8" s="520"/>
      <c r="M8" s="543">
        <f>I8*L8/100</f>
        <v>0</v>
      </c>
      <c r="N8" s="520">
        <v>30</v>
      </c>
      <c r="O8" s="543">
        <f>I8*N8/100</f>
        <v>643500</v>
      </c>
      <c r="P8" s="520"/>
      <c r="Q8" s="543">
        <f>I8*P8/100</f>
        <v>0</v>
      </c>
      <c r="R8" s="520">
        <v>45</v>
      </c>
      <c r="S8" s="543">
        <f>I8*R8/100</f>
        <v>965250</v>
      </c>
      <c r="T8" s="520"/>
      <c r="U8" s="543">
        <f>I8*T8/100</f>
        <v>0</v>
      </c>
      <c r="V8" s="520"/>
      <c r="W8" s="543">
        <f>I8*V8/100</f>
        <v>0</v>
      </c>
      <c r="X8" s="520"/>
      <c r="Y8" s="543">
        <f>I8*X8/100</f>
        <v>0</v>
      </c>
      <c r="Z8" s="520">
        <v>45</v>
      </c>
      <c r="AA8" s="543">
        <f>I8*Z8/100</f>
        <v>965250</v>
      </c>
      <c r="AB8" s="520"/>
      <c r="AC8" s="520">
        <v>123703</v>
      </c>
      <c r="AD8" s="520">
        <f>K8+M8+O8+Q8+S8+U8+W8+Y8+AA8+AB8+AC8</f>
        <v>2697703</v>
      </c>
      <c r="AE8" s="544">
        <f t="shared" ref="AE8:AE9" si="1">I8+AD8</f>
        <v>4842703</v>
      </c>
      <c r="AF8" s="544">
        <f t="shared" ref="AF8:AF9" si="2">AE8*12</f>
        <v>58112436</v>
      </c>
      <c r="AG8" s="554">
        <v>69000</v>
      </c>
      <c r="AH8" s="554">
        <f t="shared" ref="AH8:AH9" si="3">AG8*12</f>
        <v>828000</v>
      </c>
    </row>
    <row r="9" spans="1:35" x14ac:dyDescent="0.25">
      <c r="A9" s="538">
        <v>2</v>
      </c>
      <c r="B9" s="539" t="s">
        <v>692</v>
      </c>
      <c r="C9" s="540" t="s">
        <v>693</v>
      </c>
      <c r="D9" s="541">
        <v>30</v>
      </c>
      <c r="E9" s="540" t="s">
        <v>724</v>
      </c>
      <c r="F9" s="540" t="s">
        <v>727</v>
      </c>
      <c r="G9" s="540"/>
      <c r="H9" s="542">
        <v>2</v>
      </c>
      <c r="I9" s="526">
        <v>1870000</v>
      </c>
      <c r="J9" s="520"/>
      <c r="K9" s="543">
        <f>I9*J9/100</f>
        <v>0</v>
      </c>
      <c r="L9" s="520"/>
      <c r="M9" s="543">
        <f>I9*L9/100</f>
        <v>0</v>
      </c>
      <c r="N9" s="520">
        <v>30</v>
      </c>
      <c r="O9" s="543">
        <f>I9*N9/100</f>
        <v>561000</v>
      </c>
      <c r="P9" s="520"/>
      <c r="Q9" s="543">
        <f>I9*P9/100</f>
        <v>0</v>
      </c>
      <c r="R9" s="520">
        <v>45</v>
      </c>
      <c r="S9" s="543">
        <f>I9*R9/100</f>
        <v>841500</v>
      </c>
      <c r="T9" s="520"/>
      <c r="U9" s="543">
        <f>I9*T9/100</f>
        <v>0</v>
      </c>
      <c r="V9" s="520"/>
      <c r="W9" s="543">
        <f>I9*V9/100</f>
        <v>0</v>
      </c>
      <c r="X9" s="520"/>
      <c r="Y9" s="543">
        <f>I9*X9/100</f>
        <v>0</v>
      </c>
      <c r="Z9" s="520">
        <v>45</v>
      </c>
      <c r="AA9" s="543">
        <f>I9*Z9/100</f>
        <v>841500</v>
      </c>
      <c r="AB9" s="520"/>
      <c r="AC9" s="520">
        <v>107843</v>
      </c>
      <c r="AD9" s="520">
        <f t="shared" ref="AD9:AD10" si="4">K9+M9+O9+Q9+S9+U9+W9+Y9+AA9+AB9+AC9</f>
        <v>2351843</v>
      </c>
      <c r="AE9" s="544">
        <f t="shared" si="1"/>
        <v>4221843</v>
      </c>
      <c r="AF9" s="544">
        <f t="shared" si="2"/>
        <v>50662116</v>
      </c>
      <c r="AG9" s="554">
        <v>69000</v>
      </c>
      <c r="AH9" s="554">
        <f t="shared" si="3"/>
        <v>828000</v>
      </c>
    </row>
    <row r="10" spans="1:35" x14ac:dyDescent="0.25">
      <c r="A10" s="538">
        <v>3</v>
      </c>
      <c r="B10" s="539" t="s">
        <v>694</v>
      </c>
      <c r="C10" s="540" t="s">
        <v>695</v>
      </c>
      <c r="D10" s="541">
        <v>57</v>
      </c>
      <c r="E10" s="540" t="s">
        <v>724</v>
      </c>
      <c r="F10" s="540" t="s">
        <v>220</v>
      </c>
      <c r="G10" s="540">
        <v>5</v>
      </c>
      <c r="H10" s="542">
        <v>32</v>
      </c>
      <c r="I10" s="529">
        <v>1757000</v>
      </c>
      <c r="J10" s="520">
        <v>25</v>
      </c>
      <c r="K10" s="543">
        <f>I10*J10/100</f>
        <v>439250</v>
      </c>
      <c r="L10" s="520">
        <v>26</v>
      </c>
      <c r="M10" s="543">
        <f>I10*L10/100</f>
        <v>456820</v>
      </c>
      <c r="N10" s="520"/>
      <c r="O10" s="543">
        <f>I10*N10/100</f>
        <v>0</v>
      </c>
      <c r="P10" s="520"/>
      <c r="Q10" s="543">
        <f>I10*P10/100</f>
        <v>0</v>
      </c>
      <c r="R10" s="520">
        <v>45</v>
      </c>
      <c r="S10" s="543">
        <f>I10*R10/100</f>
        <v>790650</v>
      </c>
      <c r="T10" s="520"/>
      <c r="U10" s="543">
        <f>I10*T10/100</f>
        <v>0</v>
      </c>
      <c r="V10" s="520">
        <v>30</v>
      </c>
      <c r="W10" s="543">
        <f>I10*V10/100</f>
        <v>527100</v>
      </c>
      <c r="X10" s="520">
        <v>10</v>
      </c>
      <c r="Y10" s="543">
        <f>I10*X10/100</f>
        <v>175700</v>
      </c>
      <c r="Z10" s="520">
        <v>45</v>
      </c>
      <c r="AA10" s="543">
        <f>I10*Z10/100</f>
        <v>790650</v>
      </c>
      <c r="AB10" s="520"/>
      <c r="AC10" s="520">
        <v>101317</v>
      </c>
      <c r="AD10" s="520">
        <f t="shared" si="4"/>
        <v>3281487</v>
      </c>
      <c r="AE10" s="544">
        <f>I10+AD10</f>
        <v>5038487</v>
      </c>
      <c r="AF10" s="544">
        <f t="shared" ref="AF10:AF39" si="5">AE10*12</f>
        <v>60461844</v>
      </c>
      <c r="AG10" s="554">
        <v>69000</v>
      </c>
      <c r="AH10" s="554">
        <f t="shared" ref="AH10:AH39" si="6">AG10*12</f>
        <v>828000</v>
      </c>
    </row>
    <row r="11" spans="1:35" ht="12.75" customHeight="1" x14ac:dyDescent="0.25">
      <c r="A11" s="533" t="s">
        <v>214</v>
      </c>
      <c r="B11" s="534"/>
      <c r="C11" s="535"/>
      <c r="D11" s="535"/>
      <c r="E11" s="535"/>
      <c r="F11" s="535"/>
      <c r="G11" s="535"/>
      <c r="H11" s="536"/>
      <c r="I11" s="534">
        <f>SUM(I12:I23)</f>
        <v>16002000</v>
      </c>
      <c r="J11" s="545"/>
      <c r="K11" s="534">
        <f>SUM(K12:K23)</f>
        <v>713950</v>
      </c>
      <c r="L11" s="534"/>
      <c r="M11" s="534">
        <f>SUM(M12:M23)</f>
        <v>809600</v>
      </c>
      <c r="N11" s="534"/>
      <c r="O11" s="534">
        <f>SUM(O12:O23)</f>
        <v>0</v>
      </c>
      <c r="P11" s="534"/>
      <c r="Q11" s="534">
        <f>SUM(Q12:Q23)</f>
        <v>264000</v>
      </c>
      <c r="R11" s="534"/>
      <c r="S11" s="534">
        <f>SUM(S12:S23)</f>
        <v>7200900</v>
      </c>
      <c r="T11" s="534"/>
      <c r="U11" s="534">
        <f>SUM(U12:U23)</f>
        <v>1003750</v>
      </c>
      <c r="V11" s="534"/>
      <c r="W11" s="534">
        <f>SUM(W12:W23)</f>
        <v>0</v>
      </c>
      <c r="X11" s="534"/>
      <c r="Y11" s="534">
        <f>SUM(Y12:Y23)</f>
        <v>0</v>
      </c>
      <c r="Z11" s="534"/>
      <c r="AA11" s="534">
        <f>SUM(AA12:AA23)</f>
        <v>7200900</v>
      </c>
      <c r="AB11" s="534">
        <f t="shared" ref="AB11:AH11" si="7">SUM(AB12:AB23)</f>
        <v>0</v>
      </c>
      <c r="AC11" s="534">
        <f t="shared" si="7"/>
        <v>922713</v>
      </c>
      <c r="AD11" s="534">
        <f t="shared" si="7"/>
        <v>18115813</v>
      </c>
      <c r="AE11" s="534">
        <f t="shared" si="7"/>
        <v>34117813</v>
      </c>
      <c r="AF11" s="534">
        <f t="shared" si="7"/>
        <v>409413756</v>
      </c>
      <c r="AG11" s="534">
        <f t="shared" si="7"/>
        <v>828000</v>
      </c>
      <c r="AH11" s="534">
        <f t="shared" si="7"/>
        <v>9936000</v>
      </c>
    </row>
    <row r="12" spans="1:35" ht="30.6" x14ac:dyDescent="0.25">
      <c r="A12" s="538">
        <v>1</v>
      </c>
      <c r="B12" s="539" t="s">
        <v>696</v>
      </c>
      <c r="C12" s="546" t="s">
        <v>697</v>
      </c>
      <c r="D12" s="547">
        <v>39</v>
      </c>
      <c r="E12" s="546" t="s">
        <v>724</v>
      </c>
      <c r="F12" s="540" t="s">
        <v>220</v>
      </c>
      <c r="G12" s="540">
        <v>9</v>
      </c>
      <c r="H12" s="542">
        <v>9</v>
      </c>
      <c r="I12" s="543">
        <v>1210000</v>
      </c>
      <c r="J12" s="520">
        <v>9</v>
      </c>
      <c r="K12" s="543">
        <f>I12*J12/100</f>
        <v>108900</v>
      </c>
      <c r="L12" s="520">
        <v>10</v>
      </c>
      <c r="M12" s="543">
        <f>I12*L12/100</f>
        <v>121000</v>
      </c>
      <c r="N12" s="520"/>
      <c r="O12" s="543">
        <f>I12*N12/100</f>
        <v>0</v>
      </c>
      <c r="P12" s="520"/>
      <c r="Q12" s="543">
        <f t="shared" ref="Q12:Q16" si="8">I12*P12/100</f>
        <v>0</v>
      </c>
      <c r="R12" s="520">
        <v>45</v>
      </c>
      <c r="S12" s="543">
        <f t="shared" ref="S12:S23" si="9">I12*R12/100</f>
        <v>544500</v>
      </c>
      <c r="T12" s="520"/>
      <c r="U12" s="543">
        <f t="shared" ref="U12:U23" si="10">I12*T12/100</f>
        <v>0</v>
      </c>
      <c r="V12" s="520"/>
      <c r="W12" s="543">
        <f t="shared" ref="W12:W23" si="11">I12*V12/100</f>
        <v>0</v>
      </c>
      <c r="X12" s="520"/>
      <c r="Y12" s="543">
        <f t="shared" ref="Y12:Y23" si="12">I12*X12/100</f>
        <v>0</v>
      </c>
      <c r="Z12" s="520">
        <v>45</v>
      </c>
      <c r="AA12" s="543">
        <f t="shared" ref="AA12:AA23" si="13">I12*Z12/100</f>
        <v>544500</v>
      </c>
      <c r="AB12" s="520"/>
      <c r="AC12" s="520">
        <v>69781</v>
      </c>
      <c r="AD12" s="520">
        <f t="shared" ref="AD12" si="14">K12+M12+O12+Q12+S12+U12+W12+Y12+AA12+AB12+AC12</f>
        <v>1388681</v>
      </c>
      <c r="AE12" s="544">
        <f t="shared" ref="AE12" si="15">I12+AD12</f>
        <v>2598681</v>
      </c>
      <c r="AF12" s="544">
        <f t="shared" si="5"/>
        <v>31184172</v>
      </c>
      <c r="AG12" s="554">
        <v>69000</v>
      </c>
      <c r="AH12" s="554">
        <f t="shared" si="6"/>
        <v>828000</v>
      </c>
    </row>
    <row r="13" spans="1:35" ht="30.6" x14ac:dyDescent="0.25">
      <c r="A13" s="538">
        <v>2</v>
      </c>
      <c r="B13" s="539" t="s">
        <v>698</v>
      </c>
      <c r="C13" s="546" t="s">
        <v>699</v>
      </c>
      <c r="D13" s="547">
        <v>65</v>
      </c>
      <c r="E13" s="546" t="s">
        <v>724</v>
      </c>
      <c r="F13" s="540" t="s">
        <v>220</v>
      </c>
      <c r="G13" s="540">
        <v>9</v>
      </c>
      <c r="H13" s="542">
        <v>1</v>
      </c>
      <c r="I13" s="543">
        <v>1210000</v>
      </c>
      <c r="J13" s="520"/>
      <c r="K13" s="543">
        <f t="shared" ref="K13:K16" si="16">I13*J13/100</f>
        <v>0</v>
      </c>
      <c r="L13" s="520"/>
      <c r="M13" s="543">
        <f t="shared" ref="M13:M16" si="17">I13*L13/100</f>
        <v>0</v>
      </c>
      <c r="N13" s="520"/>
      <c r="O13" s="543">
        <f t="shared" ref="O13:O16" si="18">I13*N13/100</f>
        <v>0</v>
      </c>
      <c r="P13" s="520"/>
      <c r="Q13" s="543">
        <f t="shared" si="8"/>
        <v>0</v>
      </c>
      <c r="R13" s="520">
        <v>45</v>
      </c>
      <c r="S13" s="543">
        <f t="shared" si="9"/>
        <v>544500</v>
      </c>
      <c r="T13" s="520"/>
      <c r="U13" s="543">
        <f t="shared" si="10"/>
        <v>0</v>
      </c>
      <c r="V13" s="520"/>
      <c r="W13" s="543">
        <f t="shared" si="11"/>
        <v>0</v>
      </c>
      <c r="X13" s="520"/>
      <c r="Y13" s="543">
        <f t="shared" si="12"/>
        <v>0</v>
      </c>
      <c r="Z13" s="520">
        <v>45</v>
      </c>
      <c r="AA13" s="543">
        <f t="shared" ref="AA13:AA15" si="19">I13*Z13/100</f>
        <v>544500</v>
      </c>
      <c r="AB13" s="520"/>
      <c r="AC13" s="520">
        <v>69781</v>
      </c>
      <c r="AD13" s="520">
        <f t="shared" ref="AD13:AD15" si="20">K13+M13+O13+Q13+S13+U13+W13+Y13+AA13+AB13+AC13</f>
        <v>1158781</v>
      </c>
      <c r="AE13" s="544">
        <f t="shared" ref="AE13:AE15" si="21">I13+AD13</f>
        <v>2368781</v>
      </c>
      <c r="AF13" s="544">
        <f t="shared" ref="AF13:AF15" si="22">AE13*12</f>
        <v>28425372</v>
      </c>
      <c r="AG13" s="554">
        <v>69000</v>
      </c>
      <c r="AH13" s="554">
        <f t="shared" ref="AH13:AH15" si="23">AG13*12</f>
        <v>828000</v>
      </c>
    </row>
    <row r="14" spans="1:35" ht="20.399999999999999" x14ac:dyDescent="0.2">
      <c r="A14" s="538">
        <v>3</v>
      </c>
      <c r="B14" s="539"/>
      <c r="C14" s="539" t="s">
        <v>710</v>
      </c>
      <c r="D14" s="548"/>
      <c r="E14" s="546"/>
      <c r="F14" s="540" t="s">
        <v>220</v>
      </c>
      <c r="G14" s="540">
        <v>8</v>
      </c>
      <c r="H14" s="542">
        <v>8</v>
      </c>
      <c r="I14" s="336">
        <v>1320000</v>
      </c>
      <c r="J14" s="520">
        <v>5</v>
      </c>
      <c r="K14" s="543">
        <f t="shared" si="16"/>
        <v>66000</v>
      </c>
      <c r="L14" s="520">
        <v>10</v>
      </c>
      <c r="M14" s="543">
        <f t="shared" si="17"/>
        <v>132000</v>
      </c>
      <c r="N14" s="520"/>
      <c r="O14" s="543">
        <f t="shared" si="18"/>
        <v>0</v>
      </c>
      <c r="P14" s="520">
        <v>20</v>
      </c>
      <c r="Q14" s="543">
        <f t="shared" si="8"/>
        <v>264000</v>
      </c>
      <c r="R14" s="520">
        <v>45</v>
      </c>
      <c r="S14" s="543">
        <f t="shared" si="9"/>
        <v>594000</v>
      </c>
      <c r="T14" s="520"/>
      <c r="U14" s="543">
        <f t="shared" si="10"/>
        <v>0</v>
      </c>
      <c r="V14" s="520"/>
      <c r="W14" s="543">
        <f t="shared" si="11"/>
        <v>0</v>
      </c>
      <c r="X14" s="520"/>
      <c r="Y14" s="543">
        <f t="shared" si="12"/>
        <v>0</v>
      </c>
      <c r="Z14" s="520">
        <v>45</v>
      </c>
      <c r="AA14" s="543">
        <f t="shared" si="19"/>
        <v>594000</v>
      </c>
      <c r="AB14" s="520"/>
      <c r="AC14" s="520">
        <v>76225</v>
      </c>
      <c r="AD14" s="520">
        <f t="shared" si="20"/>
        <v>1726225</v>
      </c>
      <c r="AE14" s="544">
        <f t="shared" si="21"/>
        <v>3046225</v>
      </c>
      <c r="AF14" s="544">
        <f t="shared" si="22"/>
        <v>36554700</v>
      </c>
      <c r="AG14" s="554">
        <v>69000</v>
      </c>
      <c r="AH14" s="554">
        <f t="shared" si="23"/>
        <v>828000</v>
      </c>
    </row>
    <row r="15" spans="1:35" x14ac:dyDescent="0.25">
      <c r="A15" s="538">
        <v>4</v>
      </c>
      <c r="B15" s="539" t="s">
        <v>700</v>
      </c>
      <c r="C15" s="546" t="s">
        <v>701</v>
      </c>
      <c r="D15" s="547">
        <v>35</v>
      </c>
      <c r="E15" s="546" t="s">
        <v>724</v>
      </c>
      <c r="F15" s="540" t="s">
        <v>220</v>
      </c>
      <c r="G15" s="540">
        <v>7</v>
      </c>
      <c r="H15" s="542">
        <v>10</v>
      </c>
      <c r="I15" s="543">
        <v>1452000</v>
      </c>
      <c r="J15" s="520">
        <v>10</v>
      </c>
      <c r="K15" s="543">
        <f t="shared" si="16"/>
        <v>145200</v>
      </c>
      <c r="L15" s="520">
        <v>10</v>
      </c>
      <c r="M15" s="543">
        <f t="shared" si="17"/>
        <v>145200</v>
      </c>
      <c r="N15" s="520"/>
      <c r="O15" s="543">
        <f t="shared" si="18"/>
        <v>0</v>
      </c>
      <c r="P15" s="520"/>
      <c r="Q15" s="543">
        <f t="shared" si="8"/>
        <v>0</v>
      </c>
      <c r="R15" s="520">
        <v>45</v>
      </c>
      <c r="S15" s="543">
        <f t="shared" si="9"/>
        <v>653400</v>
      </c>
      <c r="T15" s="520"/>
      <c r="U15" s="543">
        <f t="shared" si="10"/>
        <v>0</v>
      </c>
      <c r="V15" s="520"/>
      <c r="W15" s="543">
        <f t="shared" si="11"/>
        <v>0</v>
      </c>
      <c r="X15" s="520"/>
      <c r="Y15" s="543">
        <f t="shared" si="12"/>
        <v>0</v>
      </c>
      <c r="Z15" s="520">
        <v>45</v>
      </c>
      <c r="AA15" s="543">
        <f t="shared" si="19"/>
        <v>653400</v>
      </c>
      <c r="AB15" s="520"/>
      <c r="AC15" s="520">
        <v>83737</v>
      </c>
      <c r="AD15" s="520">
        <f t="shared" si="20"/>
        <v>1680937</v>
      </c>
      <c r="AE15" s="544">
        <f t="shared" si="21"/>
        <v>3132937</v>
      </c>
      <c r="AF15" s="544">
        <f t="shared" si="22"/>
        <v>37595244</v>
      </c>
      <c r="AG15" s="554">
        <v>69000</v>
      </c>
      <c r="AH15" s="554">
        <f t="shared" si="23"/>
        <v>828000</v>
      </c>
    </row>
    <row r="16" spans="1:35" x14ac:dyDescent="0.25">
      <c r="A16" s="538">
        <v>5</v>
      </c>
      <c r="B16" s="539" t="s">
        <v>702</v>
      </c>
      <c r="C16" s="546" t="s">
        <v>703</v>
      </c>
      <c r="D16" s="547">
        <v>23</v>
      </c>
      <c r="E16" s="546" t="s">
        <v>725</v>
      </c>
      <c r="F16" s="540" t="s">
        <v>220</v>
      </c>
      <c r="G16" s="540">
        <v>9</v>
      </c>
      <c r="H16" s="542">
        <v>1</v>
      </c>
      <c r="I16" s="543">
        <v>1210000</v>
      </c>
      <c r="J16" s="520">
        <v>1</v>
      </c>
      <c r="K16" s="543">
        <f t="shared" si="16"/>
        <v>12100</v>
      </c>
      <c r="L16" s="520"/>
      <c r="M16" s="543">
        <f t="shared" si="17"/>
        <v>0</v>
      </c>
      <c r="N16" s="520"/>
      <c r="O16" s="543">
        <f t="shared" si="18"/>
        <v>0</v>
      </c>
      <c r="P16" s="520"/>
      <c r="Q16" s="543">
        <f t="shared" si="8"/>
        <v>0</v>
      </c>
      <c r="R16" s="520">
        <v>45</v>
      </c>
      <c r="S16" s="543">
        <f t="shared" si="9"/>
        <v>544500</v>
      </c>
      <c r="T16" s="520"/>
      <c r="U16" s="543">
        <f t="shared" si="10"/>
        <v>0</v>
      </c>
      <c r="V16" s="520"/>
      <c r="W16" s="543">
        <f t="shared" si="11"/>
        <v>0</v>
      </c>
      <c r="X16" s="520"/>
      <c r="Y16" s="543">
        <f t="shared" si="12"/>
        <v>0</v>
      </c>
      <c r="Z16" s="520">
        <v>45</v>
      </c>
      <c r="AA16" s="543">
        <f t="shared" si="13"/>
        <v>544500</v>
      </c>
      <c r="AB16" s="520"/>
      <c r="AC16" s="520">
        <v>69781</v>
      </c>
      <c r="AD16" s="520">
        <f t="shared" ref="AD16:AD23" si="24">K16+M16+O16+Q16+S16+U16+W16+Y16+AA16+AB16+AC16</f>
        <v>1170881</v>
      </c>
      <c r="AE16" s="544">
        <f t="shared" ref="AE16:AE23" si="25">I16+AD16</f>
        <v>2380881</v>
      </c>
      <c r="AF16" s="544">
        <f t="shared" ref="AF16:AF23" si="26">AE16*12</f>
        <v>28570572</v>
      </c>
      <c r="AG16" s="554">
        <v>69000</v>
      </c>
      <c r="AH16" s="554">
        <f t="shared" si="6"/>
        <v>828000</v>
      </c>
    </row>
    <row r="17" spans="1:34" x14ac:dyDescent="0.25">
      <c r="A17" s="538">
        <v>6</v>
      </c>
      <c r="B17" s="539" t="s">
        <v>704</v>
      </c>
      <c r="C17" s="546" t="s">
        <v>705</v>
      </c>
      <c r="D17" s="547">
        <v>30</v>
      </c>
      <c r="E17" s="546" t="s">
        <v>725</v>
      </c>
      <c r="F17" s="540" t="s">
        <v>220</v>
      </c>
      <c r="G17" s="540">
        <v>9</v>
      </c>
      <c r="H17" s="542">
        <v>5</v>
      </c>
      <c r="I17" s="543">
        <v>1210000</v>
      </c>
      <c r="J17" s="520">
        <v>5</v>
      </c>
      <c r="K17" s="543">
        <f t="shared" ref="K17:K23" si="27">I17*J17/100</f>
        <v>60500</v>
      </c>
      <c r="L17" s="520">
        <v>10</v>
      </c>
      <c r="M17" s="543">
        <f t="shared" ref="M17:M23" si="28">I17*L17/100</f>
        <v>121000</v>
      </c>
      <c r="N17" s="520"/>
      <c r="O17" s="543">
        <f t="shared" ref="O17:O23" si="29">I17*N17/100</f>
        <v>0</v>
      </c>
      <c r="P17" s="520"/>
      <c r="Q17" s="543">
        <f t="shared" ref="Q17:Q23" si="30">I17*P17/100</f>
        <v>0</v>
      </c>
      <c r="R17" s="520">
        <v>45</v>
      </c>
      <c r="S17" s="543">
        <f t="shared" si="9"/>
        <v>544500</v>
      </c>
      <c r="T17" s="520"/>
      <c r="U17" s="543">
        <f t="shared" si="10"/>
        <v>0</v>
      </c>
      <c r="V17" s="520"/>
      <c r="W17" s="543">
        <f t="shared" si="11"/>
        <v>0</v>
      </c>
      <c r="X17" s="520"/>
      <c r="Y17" s="543">
        <f t="shared" si="12"/>
        <v>0</v>
      </c>
      <c r="Z17" s="520">
        <v>45</v>
      </c>
      <c r="AA17" s="543">
        <f t="shared" si="13"/>
        <v>544500</v>
      </c>
      <c r="AB17" s="520"/>
      <c r="AC17" s="520">
        <v>69781</v>
      </c>
      <c r="AD17" s="520">
        <f t="shared" si="24"/>
        <v>1340281</v>
      </c>
      <c r="AE17" s="544">
        <f t="shared" si="25"/>
        <v>2550281</v>
      </c>
      <c r="AF17" s="544">
        <f t="shared" si="26"/>
        <v>30603372</v>
      </c>
      <c r="AG17" s="554">
        <v>69000</v>
      </c>
      <c r="AH17" s="554">
        <f t="shared" si="6"/>
        <v>828000</v>
      </c>
    </row>
    <row r="18" spans="1:34" x14ac:dyDescent="0.25">
      <c r="A18" s="538">
        <v>7</v>
      </c>
      <c r="B18" s="539" t="s">
        <v>706</v>
      </c>
      <c r="C18" s="546" t="s">
        <v>707</v>
      </c>
      <c r="D18" s="547">
        <v>24</v>
      </c>
      <c r="E18" s="546" t="s">
        <v>724</v>
      </c>
      <c r="F18" s="540" t="s">
        <v>728</v>
      </c>
      <c r="G18" s="540">
        <v>3</v>
      </c>
      <c r="H18" s="542">
        <v>2</v>
      </c>
      <c r="I18" s="543">
        <v>1334000</v>
      </c>
      <c r="J18" s="520">
        <v>1</v>
      </c>
      <c r="K18" s="543">
        <f t="shared" si="27"/>
        <v>13340</v>
      </c>
      <c r="L18" s="520"/>
      <c r="M18" s="543">
        <f t="shared" si="28"/>
        <v>0</v>
      </c>
      <c r="N18" s="520"/>
      <c r="O18" s="543">
        <f t="shared" si="29"/>
        <v>0</v>
      </c>
      <c r="P18" s="520"/>
      <c r="Q18" s="543">
        <f t="shared" si="30"/>
        <v>0</v>
      </c>
      <c r="R18" s="520">
        <v>45</v>
      </c>
      <c r="S18" s="543">
        <f t="shared" si="9"/>
        <v>600300</v>
      </c>
      <c r="T18" s="520">
        <v>25</v>
      </c>
      <c r="U18" s="543">
        <f t="shared" si="10"/>
        <v>333500</v>
      </c>
      <c r="V18" s="520"/>
      <c r="W18" s="543">
        <f t="shared" si="11"/>
        <v>0</v>
      </c>
      <c r="X18" s="520"/>
      <c r="Y18" s="543">
        <f t="shared" si="12"/>
        <v>0</v>
      </c>
      <c r="Z18" s="520">
        <v>45</v>
      </c>
      <c r="AA18" s="543">
        <f t="shared" si="13"/>
        <v>600300</v>
      </c>
      <c r="AB18" s="520"/>
      <c r="AC18" s="520">
        <v>76726</v>
      </c>
      <c r="AD18" s="520">
        <f t="shared" ref="AD18" si="31">K18+M18+O18+Q18+S18+U18+W18+Y18+AA18+AB18+AC18</f>
        <v>1624166</v>
      </c>
      <c r="AE18" s="544">
        <f t="shared" ref="AE18" si="32">I18+AD18</f>
        <v>2958166</v>
      </c>
      <c r="AF18" s="544">
        <f t="shared" ref="AF18" si="33">AE18*12</f>
        <v>35497992</v>
      </c>
      <c r="AG18" s="554">
        <v>69000</v>
      </c>
      <c r="AH18" s="554">
        <f t="shared" si="6"/>
        <v>828000</v>
      </c>
    </row>
    <row r="19" spans="1:34" ht="20.399999999999999" x14ac:dyDescent="0.25">
      <c r="A19" s="538">
        <v>8</v>
      </c>
      <c r="B19" s="539" t="s">
        <v>708</v>
      </c>
      <c r="C19" s="546" t="s">
        <v>709</v>
      </c>
      <c r="D19" s="547">
        <v>39</v>
      </c>
      <c r="E19" s="546" t="s">
        <v>725</v>
      </c>
      <c r="F19" s="540" t="s">
        <v>220</v>
      </c>
      <c r="G19" s="540">
        <v>7</v>
      </c>
      <c r="H19" s="542">
        <v>9</v>
      </c>
      <c r="I19" s="543">
        <v>1452000</v>
      </c>
      <c r="J19" s="520">
        <v>9</v>
      </c>
      <c r="K19" s="543">
        <f t="shared" si="27"/>
        <v>130680</v>
      </c>
      <c r="L19" s="520">
        <v>20</v>
      </c>
      <c r="M19" s="543">
        <f t="shared" si="28"/>
        <v>290400</v>
      </c>
      <c r="N19" s="520"/>
      <c r="O19" s="543">
        <f t="shared" si="29"/>
        <v>0</v>
      </c>
      <c r="P19" s="520"/>
      <c r="Q19" s="543">
        <f t="shared" si="30"/>
        <v>0</v>
      </c>
      <c r="R19" s="520">
        <v>45</v>
      </c>
      <c r="S19" s="543">
        <f t="shared" si="9"/>
        <v>653400</v>
      </c>
      <c r="T19" s="520"/>
      <c r="U19" s="543">
        <f t="shared" si="10"/>
        <v>0</v>
      </c>
      <c r="V19" s="520"/>
      <c r="W19" s="543">
        <f t="shared" si="11"/>
        <v>0</v>
      </c>
      <c r="X19" s="520"/>
      <c r="Y19" s="543">
        <f t="shared" si="12"/>
        <v>0</v>
      </c>
      <c r="Z19" s="520">
        <v>45</v>
      </c>
      <c r="AA19" s="543">
        <f t="shared" si="13"/>
        <v>653400</v>
      </c>
      <c r="AB19" s="520"/>
      <c r="AC19" s="520">
        <v>83737</v>
      </c>
      <c r="AD19" s="520">
        <f t="shared" si="24"/>
        <v>1811617</v>
      </c>
      <c r="AE19" s="544">
        <f t="shared" si="25"/>
        <v>3263617</v>
      </c>
      <c r="AF19" s="544">
        <f t="shared" si="26"/>
        <v>39163404</v>
      </c>
      <c r="AG19" s="554">
        <v>69000</v>
      </c>
      <c r="AH19" s="554">
        <f t="shared" si="6"/>
        <v>828000</v>
      </c>
    </row>
    <row r="20" spans="1:34" x14ac:dyDescent="0.25">
      <c r="A20" s="538">
        <v>9</v>
      </c>
      <c r="B20" s="539" t="s">
        <v>711</v>
      </c>
      <c r="C20" s="546" t="s">
        <v>712</v>
      </c>
      <c r="D20" s="547">
        <v>23</v>
      </c>
      <c r="E20" s="546" t="s">
        <v>725</v>
      </c>
      <c r="F20" s="540" t="s">
        <v>729</v>
      </c>
      <c r="G20" s="540">
        <v>7</v>
      </c>
      <c r="H20" s="542">
        <v>3</v>
      </c>
      <c r="I20" s="543">
        <v>1471000</v>
      </c>
      <c r="J20" s="520">
        <v>2</v>
      </c>
      <c r="K20" s="543">
        <f t="shared" si="27"/>
        <v>29420</v>
      </c>
      <c r="L20" s="520"/>
      <c r="M20" s="543">
        <f t="shared" si="28"/>
        <v>0</v>
      </c>
      <c r="N20" s="520"/>
      <c r="O20" s="543">
        <f t="shared" si="29"/>
        <v>0</v>
      </c>
      <c r="P20" s="520"/>
      <c r="Q20" s="543">
        <f t="shared" si="30"/>
        <v>0</v>
      </c>
      <c r="R20" s="520">
        <v>45</v>
      </c>
      <c r="S20" s="543">
        <f t="shared" si="9"/>
        <v>661950</v>
      </c>
      <c r="T20" s="520">
        <v>25</v>
      </c>
      <c r="U20" s="543">
        <f t="shared" si="10"/>
        <v>367750</v>
      </c>
      <c r="V20" s="520"/>
      <c r="W20" s="543">
        <f t="shared" si="11"/>
        <v>0</v>
      </c>
      <c r="X20" s="520"/>
      <c r="Y20" s="543">
        <f t="shared" si="12"/>
        <v>0</v>
      </c>
      <c r="Z20" s="520">
        <v>45</v>
      </c>
      <c r="AA20" s="543">
        <f t="shared" si="13"/>
        <v>661950</v>
      </c>
      <c r="AB20" s="520"/>
      <c r="AC20" s="520">
        <v>84823</v>
      </c>
      <c r="AD20" s="520">
        <f t="shared" si="24"/>
        <v>1805893</v>
      </c>
      <c r="AE20" s="544">
        <f t="shared" si="25"/>
        <v>3276893</v>
      </c>
      <c r="AF20" s="544">
        <f t="shared" si="26"/>
        <v>39322716</v>
      </c>
      <c r="AG20" s="554">
        <v>69000</v>
      </c>
      <c r="AH20" s="554">
        <f t="shared" si="6"/>
        <v>828000</v>
      </c>
    </row>
    <row r="21" spans="1:34" x14ac:dyDescent="0.25">
      <c r="A21" s="538">
        <v>10</v>
      </c>
      <c r="B21" s="539" t="s">
        <v>713</v>
      </c>
      <c r="C21" s="546" t="s">
        <v>712</v>
      </c>
      <c r="D21" s="547">
        <v>26</v>
      </c>
      <c r="E21" s="546" t="s">
        <v>725</v>
      </c>
      <c r="F21" s="540" t="s">
        <v>729</v>
      </c>
      <c r="G21" s="540">
        <v>7</v>
      </c>
      <c r="H21" s="542"/>
      <c r="I21" s="543">
        <v>1471000</v>
      </c>
      <c r="J21" s="520">
        <v>1</v>
      </c>
      <c r="K21" s="543">
        <f t="shared" si="27"/>
        <v>14710</v>
      </c>
      <c r="L21" s="520"/>
      <c r="M21" s="543">
        <f t="shared" si="28"/>
        <v>0</v>
      </c>
      <c r="N21" s="520"/>
      <c r="O21" s="543">
        <f t="shared" si="29"/>
        <v>0</v>
      </c>
      <c r="P21" s="520"/>
      <c r="Q21" s="543">
        <f t="shared" si="30"/>
        <v>0</v>
      </c>
      <c r="R21" s="520">
        <v>45</v>
      </c>
      <c r="S21" s="543">
        <f t="shared" si="9"/>
        <v>661950</v>
      </c>
      <c r="T21" s="520"/>
      <c r="U21" s="543">
        <f t="shared" si="10"/>
        <v>0</v>
      </c>
      <c r="V21" s="520"/>
      <c r="W21" s="543">
        <f t="shared" si="11"/>
        <v>0</v>
      </c>
      <c r="X21" s="520"/>
      <c r="Y21" s="543">
        <f t="shared" si="12"/>
        <v>0</v>
      </c>
      <c r="Z21" s="520">
        <v>45</v>
      </c>
      <c r="AA21" s="543">
        <f t="shared" si="13"/>
        <v>661950</v>
      </c>
      <c r="AB21" s="520"/>
      <c r="AC21" s="520">
        <v>84823</v>
      </c>
      <c r="AD21" s="520">
        <f t="shared" si="24"/>
        <v>1423433</v>
      </c>
      <c r="AE21" s="544">
        <f t="shared" si="25"/>
        <v>2894433</v>
      </c>
      <c r="AF21" s="544">
        <f t="shared" si="26"/>
        <v>34733196</v>
      </c>
      <c r="AG21" s="554">
        <v>69000</v>
      </c>
      <c r="AH21" s="554">
        <f t="shared" si="6"/>
        <v>828000</v>
      </c>
    </row>
    <row r="22" spans="1:34" x14ac:dyDescent="0.25">
      <c r="A22" s="538">
        <v>11</v>
      </c>
      <c r="B22" s="539" t="s">
        <v>714</v>
      </c>
      <c r="C22" s="546" t="s">
        <v>715</v>
      </c>
      <c r="D22" s="547">
        <v>37</v>
      </c>
      <c r="E22" s="546" t="s">
        <v>725</v>
      </c>
      <c r="F22" s="540" t="s">
        <v>729</v>
      </c>
      <c r="G22" s="540">
        <v>3</v>
      </c>
      <c r="H22" s="542">
        <v>11</v>
      </c>
      <c r="I22" s="543">
        <v>1210000</v>
      </c>
      <c r="J22" s="520">
        <v>11</v>
      </c>
      <c r="K22" s="543">
        <f t="shared" si="27"/>
        <v>133100</v>
      </c>
      <c r="L22" s="520"/>
      <c r="M22" s="543">
        <f t="shared" si="28"/>
        <v>0</v>
      </c>
      <c r="N22" s="520"/>
      <c r="O22" s="543">
        <f t="shared" si="29"/>
        <v>0</v>
      </c>
      <c r="P22" s="520"/>
      <c r="Q22" s="543">
        <f t="shared" si="30"/>
        <v>0</v>
      </c>
      <c r="R22" s="520">
        <v>45</v>
      </c>
      <c r="S22" s="543">
        <f t="shared" si="9"/>
        <v>544500</v>
      </c>
      <c r="T22" s="520">
        <v>25</v>
      </c>
      <c r="U22" s="543">
        <f t="shared" si="10"/>
        <v>302500</v>
      </c>
      <c r="V22" s="520"/>
      <c r="W22" s="543">
        <f t="shared" si="11"/>
        <v>0</v>
      </c>
      <c r="X22" s="520"/>
      <c r="Y22" s="543">
        <f t="shared" si="12"/>
        <v>0</v>
      </c>
      <c r="Z22" s="520">
        <v>45</v>
      </c>
      <c r="AA22" s="543">
        <f t="shared" si="13"/>
        <v>544500</v>
      </c>
      <c r="AB22" s="520"/>
      <c r="AC22" s="520">
        <v>69781</v>
      </c>
      <c r="AD22" s="520">
        <f t="shared" si="24"/>
        <v>1594381</v>
      </c>
      <c r="AE22" s="544">
        <f t="shared" si="25"/>
        <v>2804381</v>
      </c>
      <c r="AF22" s="544">
        <f t="shared" si="26"/>
        <v>33652572</v>
      </c>
      <c r="AG22" s="554">
        <v>69000</v>
      </c>
      <c r="AH22" s="554">
        <f t="shared" si="6"/>
        <v>828000</v>
      </c>
    </row>
    <row r="23" spans="1:34" ht="20.399999999999999" x14ac:dyDescent="0.25">
      <c r="A23" s="538">
        <v>12</v>
      </c>
      <c r="B23" s="539"/>
      <c r="C23" s="546" t="s">
        <v>726</v>
      </c>
      <c r="D23" s="548"/>
      <c r="E23" s="546"/>
      <c r="F23" s="540" t="s">
        <v>220</v>
      </c>
      <c r="G23" s="540">
        <v>7</v>
      </c>
      <c r="H23" s="542">
        <v>0</v>
      </c>
      <c r="I23" s="543">
        <v>1452000</v>
      </c>
      <c r="J23" s="520"/>
      <c r="K23" s="543">
        <f t="shared" si="27"/>
        <v>0</v>
      </c>
      <c r="L23" s="520"/>
      <c r="M23" s="543">
        <f t="shared" si="28"/>
        <v>0</v>
      </c>
      <c r="N23" s="520"/>
      <c r="O23" s="543">
        <f t="shared" si="29"/>
        <v>0</v>
      </c>
      <c r="P23" s="520"/>
      <c r="Q23" s="543">
        <f t="shared" si="30"/>
        <v>0</v>
      </c>
      <c r="R23" s="520">
        <v>45</v>
      </c>
      <c r="S23" s="543">
        <f t="shared" si="9"/>
        <v>653400</v>
      </c>
      <c r="T23" s="520"/>
      <c r="U23" s="543">
        <f t="shared" si="10"/>
        <v>0</v>
      </c>
      <c r="V23" s="520"/>
      <c r="W23" s="543">
        <f t="shared" si="11"/>
        <v>0</v>
      </c>
      <c r="X23" s="520"/>
      <c r="Y23" s="543">
        <f t="shared" si="12"/>
        <v>0</v>
      </c>
      <c r="Z23" s="520">
        <v>45</v>
      </c>
      <c r="AA23" s="543">
        <f t="shared" si="13"/>
        <v>653400</v>
      </c>
      <c r="AB23" s="520"/>
      <c r="AC23" s="520">
        <v>83737</v>
      </c>
      <c r="AD23" s="520">
        <f t="shared" si="24"/>
        <v>1390537</v>
      </c>
      <c r="AE23" s="544">
        <f t="shared" si="25"/>
        <v>2842537</v>
      </c>
      <c r="AF23" s="544">
        <f t="shared" si="26"/>
        <v>34110444</v>
      </c>
      <c r="AG23" s="554">
        <v>69000</v>
      </c>
      <c r="AH23" s="554">
        <f t="shared" si="6"/>
        <v>828000</v>
      </c>
    </row>
    <row r="24" spans="1:34" ht="12.75" customHeight="1" x14ac:dyDescent="0.25">
      <c r="A24" s="533" t="s">
        <v>215</v>
      </c>
      <c r="B24" s="534"/>
      <c r="C24" s="535"/>
      <c r="D24" s="535"/>
      <c r="E24" s="535"/>
      <c r="F24" s="535"/>
      <c r="G24" s="535"/>
      <c r="H24" s="536"/>
      <c r="I24" s="534">
        <f>SUM(I25:I31)</f>
        <v>3926000</v>
      </c>
      <c r="J24" s="545"/>
      <c r="K24" s="534">
        <f>SUM(K25:K31)</f>
        <v>438720</v>
      </c>
      <c r="L24" s="534"/>
      <c r="M24" s="534">
        <f>SUM(M25:M31)</f>
        <v>0</v>
      </c>
      <c r="N24" s="534"/>
      <c r="O24" s="534">
        <f>SUM(O25:O31)</f>
        <v>0</v>
      </c>
      <c r="P24" s="534"/>
      <c r="Q24" s="534">
        <f>SUM(Q25:Q31)</f>
        <v>0</v>
      </c>
      <c r="R24" s="534"/>
      <c r="S24" s="534">
        <f>SUM(S25:S31)</f>
        <v>1766700</v>
      </c>
      <c r="T24" s="534"/>
      <c r="U24" s="534">
        <f>SUM(U25:U31)</f>
        <v>981500</v>
      </c>
      <c r="V24" s="534"/>
      <c r="W24" s="534">
        <f>SUM(W25:W31)</f>
        <v>0</v>
      </c>
      <c r="X24" s="534"/>
      <c r="Y24" s="534">
        <f>SUM(Y25:Y31)</f>
        <v>0</v>
      </c>
      <c r="Z24" s="534"/>
      <c r="AA24" s="534">
        <f>SUM(AA25:AA31)</f>
        <v>1766700</v>
      </c>
      <c r="AB24" s="534">
        <f>SUM(AB25:AB31)</f>
        <v>0</v>
      </c>
      <c r="AC24" s="534">
        <f>SUM(AC25:AC31)</f>
        <v>226395</v>
      </c>
      <c r="AD24" s="534">
        <f>AD25+AD29+AD30+AD31</f>
        <v>1362588</v>
      </c>
      <c r="AE24" s="549">
        <f>AE25+AE29+AE30+AE31</f>
        <v>2404588</v>
      </c>
      <c r="AF24" s="549">
        <f>SUM(AF25:AF31)</f>
        <v>109272180</v>
      </c>
      <c r="AG24" s="549">
        <f>SUM(AG25:AG31)</f>
        <v>276000</v>
      </c>
      <c r="AH24" s="549">
        <f>SUM(AH25:AH31)</f>
        <v>3312000</v>
      </c>
    </row>
    <row r="25" spans="1:34" x14ac:dyDescent="0.25">
      <c r="A25" s="538">
        <v>1</v>
      </c>
      <c r="B25" s="541" t="s">
        <v>716</v>
      </c>
      <c r="C25" s="546" t="s">
        <v>720</v>
      </c>
      <c r="D25" s="547">
        <v>48</v>
      </c>
      <c r="E25" s="546" t="s">
        <v>724</v>
      </c>
      <c r="F25" s="540" t="s">
        <v>238</v>
      </c>
      <c r="G25" s="540">
        <v>4</v>
      </c>
      <c r="H25" s="542">
        <v>10</v>
      </c>
      <c r="I25" s="543">
        <v>1042000</v>
      </c>
      <c r="J25" s="520">
        <v>10</v>
      </c>
      <c r="K25" s="550">
        <f>I25*J25/100</f>
        <v>104200</v>
      </c>
      <c r="L25" s="520"/>
      <c r="M25" s="543"/>
      <c r="N25" s="520"/>
      <c r="O25" s="543"/>
      <c r="P25" s="520"/>
      <c r="Q25" s="543"/>
      <c r="R25" s="520">
        <v>45</v>
      </c>
      <c r="S25" s="543">
        <f t="shared" ref="S25:S31" si="34">I25*R25/100</f>
        <v>468900</v>
      </c>
      <c r="T25" s="520">
        <v>25</v>
      </c>
      <c r="U25" s="543">
        <f t="shared" ref="U25:U31" si="35">I25*T25/100</f>
        <v>260500</v>
      </c>
      <c r="V25" s="520"/>
      <c r="W25" s="543">
        <f t="shared" ref="W25:W31" si="36">I25*V25/100</f>
        <v>0</v>
      </c>
      <c r="X25" s="520"/>
      <c r="Y25" s="543">
        <f t="shared" ref="Y25:Y31" si="37">I25*X25/100</f>
        <v>0</v>
      </c>
      <c r="Z25" s="520">
        <v>45</v>
      </c>
      <c r="AA25" s="543">
        <f t="shared" ref="AA25:AA31" si="38">I25*Z25/100</f>
        <v>468900</v>
      </c>
      <c r="AB25" s="520"/>
      <c r="AC25" s="520">
        <v>60088</v>
      </c>
      <c r="AD25" s="520">
        <f>K25+M25+O25+Q25+S25+U25+W25+Y25+AA25+AB25+AC25</f>
        <v>1362588</v>
      </c>
      <c r="AE25" s="544">
        <f>I25+AD25</f>
        <v>2404588</v>
      </c>
      <c r="AF25" s="544">
        <f t="shared" si="5"/>
        <v>28855056</v>
      </c>
      <c r="AG25" s="554">
        <v>69000</v>
      </c>
      <c r="AH25" s="554">
        <f t="shared" si="6"/>
        <v>828000</v>
      </c>
    </row>
    <row r="26" spans="1:34" x14ac:dyDescent="0.25">
      <c r="A26" s="538">
        <v>2</v>
      </c>
      <c r="B26" s="541" t="s">
        <v>717</v>
      </c>
      <c r="C26" s="546" t="s">
        <v>721</v>
      </c>
      <c r="D26" s="547">
        <v>35</v>
      </c>
      <c r="E26" s="546" t="s">
        <v>725</v>
      </c>
      <c r="F26" s="540" t="s">
        <v>238</v>
      </c>
      <c r="G26" s="540">
        <v>1</v>
      </c>
      <c r="H26" s="542">
        <v>3</v>
      </c>
      <c r="I26" s="543">
        <v>900000</v>
      </c>
      <c r="J26" s="520">
        <v>3</v>
      </c>
      <c r="K26" s="550">
        <f>I26*J26/100</f>
        <v>27000</v>
      </c>
      <c r="L26" s="520"/>
      <c r="M26" s="543"/>
      <c r="N26" s="520"/>
      <c r="O26" s="543"/>
      <c r="P26" s="520"/>
      <c r="Q26" s="543"/>
      <c r="R26" s="520">
        <v>45</v>
      </c>
      <c r="S26" s="543">
        <f t="shared" si="34"/>
        <v>405000</v>
      </c>
      <c r="T26" s="520">
        <v>25</v>
      </c>
      <c r="U26" s="543">
        <f t="shared" si="35"/>
        <v>225000</v>
      </c>
      <c r="V26" s="520"/>
      <c r="W26" s="543">
        <f t="shared" si="36"/>
        <v>0</v>
      </c>
      <c r="X26" s="520"/>
      <c r="Y26" s="543">
        <f t="shared" si="37"/>
        <v>0</v>
      </c>
      <c r="Z26" s="520">
        <v>45</v>
      </c>
      <c r="AA26" s="543">
        <f t="shared" si="38"/>
        <v>405000</v>
      </c>
      <c r="AB26" s="520"/>
      <c r="AC26" s="520">
        <v>51897</v>
      </c>
      <c r="AD26" s="520">
        <f>K26+M26+O26+Q26+S26+U26+W26+Y26+AA26+AB26+AC26</f>
        <v>1113897</v>
      </c>
      <c r="AE26" s="544">
        <f>I26+AD26</f>
        <v>2013897</v>
      </c>
      <c r="AF26" s="544">
        <f>AE26*12</f>
        <v>24166764</v>
      </c>
      <c r="AG26" s="554">
        <v>69000</v>
      </c>
      <c r="AH26" s="554">
        <f t="shared" si="6"/>
        <v>828000</v>
      </c>
    </row>
    <row r="27" spans="1:34" x14ac:dyDescent="0.25">
      <c r="A27" s="538">
        <v>3</v>
      </c>
      <c r="B27" s="541" t="s">
        <v>718</v>
      </c>
      <c r="C27" s="546" t="s">
        <v>722</v>
      </c>
      <c r="D27" s="547">
        <v>40</v>
      </c>
      <c r="E27" s="546" t="s">
        <v>724</v>
      </c>
      <c r="F27" s="540" t="s">
        <v>238</v>
      </c>
      <c r="G27" s="540">
        <v>3</v>
      </c>
      <c r="H27" s="542">
        <v>15</v>
      </c>
      <c r="I27" s="543">
        <v>992000</v>
      </c>
      <c r="J27" s="520">
        <v>15</v>
      </c>
      <c r="K27" s="550">
        <f>I27*J27/100</f>
        <v>148800</v>
      </c>
      <c r="L27" s="520"/>
      <c r="M27" s="543"/>
      <c r="N27" s="520"/>
      <c r="O27" s="543"/>
      <c r="P27" s="520"/>
      <c r="Q27" s="543"/>
      <c r="R27" s="520">
        <v>45</v>
      </c>
      <c r="S27" s="543">
        <f t="shared" si="34"/>
        <v>446400</v>
      </c>
      <c r="T27" s="520">
        <v>25</v>
      </c>
      <c r="U27" s="543">
        <f t="shared" si="35"/>
        <v>248000</v>
      </c>
      <c r="V27" s="520"/>
      <c r="W27" s="543">
        <f t="shared" si="36"/>
        <v>0</v>
      </c>
      <c r="X27" s="520"/>
      <c r="Y27" s="543">
        <f t="shared" si="37"/>
        <v>0</v>
      </c>
      <c r="Z27" s="520">
        <v>45</v>
      </c>
      <c r="AA27" s="543">
        <f t="shared" si="38"/>
        <v>446400</v>
      </c>
      <c r="AB27" s="520"/>
      <c r="AC27" s="520">
        <v>57205</v>
      </c>
      <c r="AD27" s="520">
        <f>K27+M27+O27+Q27+S27+U27+W27+Y27+AA27+AB27+AC27</f>
        <v>1346805</v>
      </c>
      <c r="AE27" s="544">
        <f>I27+AD27</f>
        <v>2338805</v>
      </c>
      <c r="AF27" s="544">
        <f t="shared" si="5"/>
        <v>28065660</v>
      </c>
      <c r="AG27" s="554">
        <v>69000</v>
      </c>
      <c r="AH27" s="554">
        <f t="shared" si="6"/>
        <v>828000</v>
      </c>
    </row>
    <row r="28" spans="1:34" x14ac:dyDescent="0.25">
      <c r="A28" s="538">
        <v>4</v>
      </c>
      <c r="B28" s="541" t="s">
        <v>719</v>
      </c>
      <c r="C28" s="546" t="s">
        <v>723</v>
      </c>
      <c r="D28" s="547">
        <v>44</v>
      </c>
      <c r="E28" s="546" t="s">
        <v>724</v>
      </c>
      <c r="F28" s="540" t="s">
        <v>238</v>
      </c>
      <c r="G28" s="540">
        <v>3</v>
      </c>
      <c r="H28" s="542">
        <v>16</v>
      </c>
      <c r="I28" s="543">
        <v>992000</v>
      </c>
      <c r="J28" s="520">
        <v>16</v>
      </c>
      <c r="K28" s="550">
        <f>I28*J28/100</f>
        <v>158720</v>
      </c>
      <c r="L28" s="520"/>
      <c r="M28" s="543"/>
      <c r="N28" s="520"/>
      <c r="O28" s="543"/>
      <c r="P28" s="520"/>
      <c r="Q28" s="543"/>
      <c r="R28" s="520">
        <v>45</v>
      </c>
      <c r="S28" s="543">
        <f t="shared" si="34"/>
        <v>446400</v>
      </c>
      <c r="T28" s="520">
        <v>25</v>
      </c>
      <c r="U28" s="543">
        <f t="shared" si="35"/>
        <v>248000</v>
      </c>
      <c r="V28" s="520"/>
      <c r="W28" s="543">
        <f t="shared" si="36"/>
        <v>0</v>
      </c>
      <c r="X28" s="520"/>
      <c r="Y28" s="543">
        <f t="shared" si="37"/>
        <v>0</v>
      </c>
      <c r="Z28" s="520">
        <v>45</v>
      </c>
      <c r="AA28" s="543">
        <f t="shared" si="38"/>
        <v>446400</v>
      </c>
      <c r="AB28" s="520"/>
      <c r="AC28" s="520">
        <v>57205</v>
      </c>
      <c r="AD28" s="520">
        <f>K28+M28+O28+Q28+S28+U28+W28+Y28+AA28+AB28+AC28</f>
        <v>1356725</v>
      </c>
      <c r="AE28" s="544">
        <f>I28+AD28</f>
        <v>2348725</v>
      </c>
      <c r="AF28" s="544">
        <f t="shared" si="5"/>
        <v>28184700</v>
      </c>
      <c r="AG28" s="554">
        <v>69000</v>
      </c>
      <c r="AH28" s="554">
        <f t="shared" si="6"/>
        <v>828000</v>
      </c>
    </row>
    <row r="29" spans="1:34" x14ac:dyDescent="0.25">
      <c r="A29" s="538">
        <v>2</v>
      </c>
      <c r="B29" s="541"/>
      <c r="C29" s="546"/>
      <c r="D29" s="548"/>
      <c r="E29" s="546"/>
      <c r="F29" s="540"/>
      <c r="G29" s="540"/>
      <c r="H29" s="542"/>
      <c r="I29" s="550"/>
      <c r="J29" s="551"/>
      <c r="K29" s="550">
        <f t="shared" ref="K29:K31" si="39">I29*J29/100</f>
        <v>0</v>
      </c>
      <c r="L29" s="551"/>
      <c r="M29" s="550">
        <f>I29*L29/100</f>
        <v>0</v>
      </c>
      <c r="N29" s="551"/>
      <c r="O29" s="550">
        <f>I29*N29/100</f>
        <v>0</v>
      </c>
      <c r="P29" s="551"/>
      <c r="Q29" s="550">
        <f>I29*P29/100</f>
        <v>0</v>
      </c>
      <c r="R29" s="520"/>
      <c r="S29" s="543">
        <f t="shared" si="34"/>
        <v>0</v>
      </c>
      <c r="T29" s="520"/>
      <c r="U29" s="543">
        <f t="shared" si="35"/>
        <v>0</v>
      </c>
      <c r="V29" s="520"/>
      <c r="W29" s="543">
        <f t="shared" si="36"/>
        <v>0</v>
      </c>
      <c r="X29" s="520"/>
      <c r="Y29" s="543">
        <f t="shared" si="37"/>
        <v>0</v>
      </c>
      <c r="Z29" s="520"/>
      <c r="AA29" s="543">
        <f t="shared" si="38"/>
        <v>0</v>
      </c>
      <c r="AB29" s="520"/>
      <c r="AC29" s="520"/>
      <c r="AD29" s="520">
        <f t="shared" ref="AD29:AD31" si="40">K29+M29+O29+Q29+S29+U29+W29+Y29+AA29+AB29+AC29</f>
        <v>0</v>
      </c>
      <c r="AE29" s="544">
        <f t="shared" ref="AE29:AE30" si="41">I29+AD29</f>
        <v>0</v>
      </c>
      <c r="AF29" s="544">
        <f t="shared" ref="AF29:AF30" si="42">AE29*12</f>
        <v>0</v>
      </c>
      <c r="AG29" s="554"/>
      <c r="AH29" s="554">
        <f t="shared" ref="AH29:AH30" si="43">AG29*12</f>
        <v>0</v>
      </c>
    </row>
    <row r="30" spans="1:34" ht="14.25" customHeight="1" x14ac:dyDescent="0.25">
      <c r="A30" s="538">
        <v>3</v>
      </c>
      <c r="B30" s="541"/>
      <c r="C30" s="546"/>
      <c r="D30" s="548"/>
      <c r="E30" s="546"/>
      <c r="F30" s="540"/>
      <c r="G30" s="540"/>
      <c r="H30" s="542"/>
      <c r="I30" s="543"/>
      <c r="J30" s="520"/>
      <c r="K30" s="550">
        <f t="shared" si="39"/>
        <v>0</v>
      </c>
      <c r="L30" s="520"/>
      <c r="M30" s="543">
        <f>I30*L30/100</f>
        <v>0</v>
      </c>
      <c r="N30" s="520"/>
      <c r="O30" s="543">
        <f>I30*N30/100</f>
        <v>0</v>
      </c>
      <c r="P30" s="520"/>
      <c r="Q30" s="543">
        <f>I30*P30/100</f>
        <v>0</v>
      </c>
      <c r="R30" s="520"/>
      <c r="S30" s="543">
        <f t="shared" si="34"/>
        <v>0</v>
      </c>
      <c r="T30" s="520"/>
      <c r="U30" s="543">
        <f t="shared" si="35"/>
        <v>0</v>
      </c>
      <c r="V30" s="520"/>
      <c r="W30" s="543">
        <f t="shared" si="36"/>
        <v>0</v>
      </c>
      <c r="X30" s="520"/>
      <c r="Y30" s="543">
        <f t="shared" si="37"/>
        <v>0</v>
      </c>
      <c r="Z30" s="520"/>
      <c r="AA30" s="543">
        <f t="shared" si="38"/>
        <v>0</v>
      </c>
      <c r="AB30" s="520"/>
      <c r="AC30" s="520"/>
      <c r="AD30" s="520">
        <f t="shared" si="40"/>
        <v>0</v>
      </c>
      <c r="AE30" s="544">
        <f t="shared" si="41"/>
        <v>0</v>
      </c>
      <c r="AF30" s="544">
        <f t="shared" si="42"/>
        <v>0</v>
      </c>
      <c r="AG30" s="554"/>
      <c r="AH30" s="554">
        <f t="shared" si="43"/>
        <v>0</v>
      </c>
    </row>
    <row r="31" spans="1:34" x14ac:dyDescent="0.25">
      <c r="A31" s="538">
        <v>4</v>
      </c>
      <c r="B31" s="552"/>
      <c r="C31" s="553"/>
      <c r="D31" s="554"/>
      <c r="E31" s="553"/>
      <c r="F31" s="555"/>
      <c r="G31" s="555"/>
      <c r="H31" s="556"/>
      <c r="I31" s="543"/>
      <c r="J31" s="520"/>
      <c r="K31" s="550">
        <f t="shared" si="39"/>
        <v>0</v>
      </c>
      <c r="L31" s="520"/>
      <c r="M31" s="543">
        <f>I31*L31/100</f>
        <v>0</v>
      </c>
      <c r="N31" s="520"/>
      <c r="O31" s="543">
        <f>I31*N31/100</f>
        <v>0</v>
      </c>
      <c r="P31" s="520"/>
      <c r="Q31" s="543">
        <f>I31*P31/100</f>
        <v>0</v>
      </c>
      <c r="R31" s="520"/>
      <c r="S31" s="543">
        <f t="shared" si="34"/>
        <v>0</v>
      </c>
      <c r="T31" s="520"/>
      <c r="U31" s="543">
        <f t="shared" si="35"/>
        <v>0</v>
      </c>
      <c r="V31" s="520"/>
      <c r="W31" s="543">
        <f t="shared" si="36"/>
        <v>0</v>
      </c>
      <c r="X31" s="520"/>
      <c r="Y31" s="543">
        <f t="shared" si="37"/>
        <v>0</v>
      </c>
      <c r="Z31" s="520"/>
      <c r="AA31" s="543">
        <f t="shared" si="38"/>
        <v>0</v>
      </c>
      <c r="AB31" s="520"/>
      <c r="AC31" s="520"/>
      <c r="AD31" s="520">
        <f t="shared" si="40"/>
        <v>0</v>
      </c>
      <c r="AE31" s="544">
        <f t="shared" ref="AE31" si="44">I31+AD31</f>
        <v>0</v>
      </c>
      <c r="AF31" s="544">
        <f t="shared" ref="AF31" si="45">AE31*12</f>
        <v>0</v>
      </c>
      <c r="AG31" s="554"/>
      <c r="AH31" s="554">
        <f t="shared" si="6"/>
        <v>0</v>
      </c>
    </row>
    <row r="32" spans="1:34" x14ac:dyDescent="0.25">
      <c r="A32" s="557" t="s">
        <v>234</v>
      </c>
      <c r="B32" s="538"/>
      <c r="C32" s="543"/>
      <c r="D32" s="543"/>
      <c r="E32" s="558"/>
      <c r="F32" s="559"/>
      <c r="G32" s="559"/>
      <c r="H32" s="560"/>
      <c r="I32" s="543">
        <f>I7+I11+I24</f>
        <v>25700000</v>
      </c>
      <c r="J32" s="520"/>
      <c r="K32" s="543">
        <f>K7+K11+K24</f>
        <v>1591920</v>
      </c>
      <c r="L32" s="520"/>
      <c r="M32" s="543">
        <f>M7+M11+M24</f>
        <v>1266420</v>
      </c>
      <c r="N32" s="520"/>
      <c r="O32" s="543">
        <f>O7+O11+O24</f>
        <v>1204500</v>
      </c>
      <c r="P32" s="520"/>
      <c r="Q32" s="543">
        <f>Q7+Q11+Q24</f>
        <v>264000</v>
      </c>
      <c r="R32" s="520"/>
      <c r="S32" s="543">
        <f>S7+S11+S24</f>
        <v>11565000</v>
      </c>
      <c r="T32" s="520"/>
      <c r="U32" s="543">
        <f>U7+U11+U24</f>
        <v>1985250</v>
      </c>
      <c r="V32" s="520"/>
      <c r="W32" s="543">
        <f>W7+W11+W24</f>
        <v>527100</v>
      </c>
      <c r="X32" s="520"/>
      <c r="Y32" s="543">
        <f>Y7+Y11+Y24</f>
        <v>175700</v>
      </c>
      <c r="Z32" s="520"/>
      <c r="AA32" s="543">
        <f t="shared" ref="AA32:AH32" si="46">AA7+AA11+AA24</f>
        <v>11565000</v>
      </c>
      <c r="AB32" s="543">
        <f t="shared" si="46"/>
        <v>0</v>
      </c>
      <c r="AC32" s="543">
        <f t="shared" si="46"/>
        <v>1481971</v>
      </c>
      <c r="AD32" s="543">
        <f t="shared" si="46"/>
        <v>27809434</v>
      </c>
      <c r="AE32" s="554">
        <f t="shared" si="46"/>
        <v>50625434</v>
      </c>
      <c r="AF32" s="554">
        <f t="shared" si="46"/>
        <v>687922332</v>
      </c>
      <c r="AG32" s="554">
        <f t="shared" si="46"/>
        <v>1311000</v>
      </c>
      <c r="AH32" s="554">
        <f t="shared" si="46"/>
        <v>15732000</v>
      </c>
    </row>
    <row r="33" spans="1:38" ht="12.75" customHeight="1" x14ac:dyDescent="0.25">
      <c r="A33" s="533" t="s">
        <v>216</v>
      </c>
      <c r="B33" s="534"/>
      <c r="C33" s="535"/>
      <c r="D33" s="535"/>
      <c r="E33" s="535"/>
      <c r="F33" s="535"/>
      <c r="G33" s="535"/>
      <c r="H33" s="536"/>
      <c r="I33" s="536">
        <f>SUM(I34:I39)</f>
        <v>0</v>
      </c>
      <c r="J33" s="545"/>
      <c r="K33" s="536">
        <f>SUM(K34:K39)</f>
        <v>0</v>
      </c>
      <c r="L33" s="534"/>
      <c r="M33" s="536">
        <f>SUM(M34:M39)</f>
        <v>0</v>
      </c>
      <c r="N33" s="534"/>
      <c r="O33" s="536">
        <f>SUM(O34:O39)</f>
        <v>0</v>
      </c>
      <c r="P33" s="534"/>
      <c r="Q33" s="536">
        <f>SUM(Q34:Q39)</f>
        <v>0</v>
      </c>
      <c r="R33" s="534"/>
      <c r="S33" s="536">
        <f>SUM(S34:S39)</f>
        <v>0</v>
      </c>
      <c r="T33" s="534"/>
      <c r="U33" s="536">
        <f>SUM(U34:U39)</f>
        <v>0</v>
      </c>
      <c r="V33" s="534"/>
      <c r="W33" s="536">
        <f>SUM(W34:W39)</f>
        <v>0</v>
      </c>
      <c r="X33" s="534"/>
      <c r="Y33" s="536">
        <f>SUM(Y34:Y39)</f>
        <v>0</v>
      </c>
      <c r="Z33" s="534"/>
      <c r="AA33" s="536">
        <f>SUM(AA34:AA39)</f>
        <v>0</v>
      </c>
      <c r="AB33" s="536">
        <f t="shared" ref="AB33:AH33" si="47">SUM(AB34:AB39)</f>
        <v>0</v>
      </c>
      <c r="AC33" s="536">
        <f t="shared" si="47"/>
        <v>0</v>
      </c>
      <c r="AD33" s="536">
        <f t="shared" si="47"/>
        <v>0</v>
      </c>
      <c r="AE33" s="536">
        <f t="shared" si="47"/>
        <v>0</v>
      </c>
      <c r="AF33" s="536">
        <f t="shared" si="47"/>
        <v>0</v>
      </c>
      <c r="AG33" s="536">
        <f t="shared" si="47"/>
        <v>0</v>
      </c>
      <c r="AH33" s="536">
        <f t="shared" si="47"/>
        <v>0</v>
      </c>
    </row>
    <row r="34" spans="1:38" ht="12.75" customHeight="1" x14ac:dyDescent="0.25">
      <c r="A34" s="533"/>
      <c r="B34" s="534"/>
      <c r="C34" s="535"/>
      <c r="D34" s="535"/>
      <c r="E34" s="535"/>
      <c r="F34" s="535"/>
      <c r="G34" s="535"/>
      <c r="H34" s="536"/>
      <c r="I34" s="534"/>
      <c r="J34" s="545"/>
      <c r="K34" s="543"/>
      <c r="L34" s="534"/>
      <c r="M34" s="543">
        <f>I34*L34/100</f>
        <v>0</v>
      </c>
      <c r="N34" s="534"/>
      <c r="O34" s="543">
        <f t="shared" ref="O34:O38" si="48">I34*N34/100</f>
        <v>0</v>
      </c>
      <c r="P34" s="534"/>
      <c r="Q34" s="543">
        <f t="shared" ref="Q34:Q38" si="49">I34*P34/100</f>
        <v>0</v>
      </c>
      <c r="R34" s="534"/>
      <c r="S34" s="543">
        <f t="shared" ref="S34:S38" si="50">I34*R34/100</f>
        <v>0</v>
      </c>
      <c r="T34" s="534"/>
      <c r="U34" s="543">
        <f t="shared" ref="U34:U38" si="51">I34*T34/100</f>
        <v>0</v>
      </c>
      <c r="V34" s="534"/>
      <c r="W34" s="543">
        <f t="shared" ref="W34:W38" si="52">I34*V34/100</f>
        <v>0</v>
      </c>
      <c r="X34" s="534"/>
      <c r="Y34" s="543">
        <f t="shared" ref="Y34:Y38" si="53">I34*X34/100</f>
        <v>0</v>
      </c>
      <c r="Z34" s="534"/>
      <c r="AA34" s="543">
        <f t="shared" ref="AA34:AA38" si="54">I34*Z34/100</f>
        <v>0</v>
      </c>
      <c r="AB34" s="534"/>
      <c r="AC34" s="534"/>
      <c r="AD34" s="520">
        <f t="shared" ref="AD34:AD38" si="55">K34+M34+O34+Q34+S34+U34+W34+Y34+AA34+AB34+AC34</f>
        <v>0</v>
      </c>
      <c r="AE34" s="544">
        <f t="shared" ref="AE34:AE38" si="56">I34+AD34</f>
        <v>0</v>
      </c>
      <c r="AF34" s="544">
        <f t="shared" ref="AF34:AF38" si="57">AE34*12</f>
        <v>0</v>
      </c>
      <c r="AG34" s="549"/>
      <c r="AH34" s="554">
        <f t="shared" si="6"/>
        <v>0</v>
      </c>
    </row>
    <row r="35" spans="1:38" ht="12.75" customHeight="1" x14ac:dyDescent="0.25">
      <c r="A35" s="533"/>
      <c r="B35" s="534"/>
      <c r="C35" s="535"/>
      <c r="D35" s="535"/>
      <c r="E35" s="535"/>
      <c r="F35" s="535"/>
      <c r="G35" s="535"/>
      <c r="H35" s="536"/>
      <c r="I35" s="534"/>
      <c r="J35" s="545"/>
      <c r="K35" s="543"/>
      <c r="L35" s="534"/>
      <c r="M35" s="543">
        <f t="shared" ref="M35:M39" si="58">I35*L35/100</f>
        <v>0</v>
      </c>
      <c r="N35" s="534"/>
      <c r="O35" s="543">
        <f t="shared" si="48"/>
        <v>0</v>
      </c>
      <c r="P35" s="534"/>
      <c r="Q35" s="543">
        <f t="shared" si="49"/>
        <v>0</v>
      </c>
      <c r="R35" s="534"/>
      <c r="S35" s="543">
        <f t="shared" si="50"/>
        <v>0</v>
      </c>
      <c r="T35" s="534"/>
      <c r="U35" s="543">
        <f t="shared" si="51"/>
        <v>0</v>
      </c>
      <c r="V35" s="534"/>
      <c r="W35" s="543">
        <f t="shared" si="52"/>
        <v>0</v>
      </c>
      <c r="X35" s="534"/>
      <c r="Y35" s="543">
        <f t="shared" si="53"/>
        <v>0</v>
      </c>
      <c r="Z35" s="534"/>
      <c r="AA35" s="543">
        <f t="shared" si="54"/>
        <v>0</v>
      </c>
      <c r="AB35" s="534"/>
      <c r="AC35" s="534"/>
      <c r="AD35" s="520">
        <f t="shared" si="55"/>
        <v>0</v>
      </c>
      <c r="AE35" s="544">
        <f t="shared" si="56"/>
        <v>0</v>
      </c>
      <c r="AF35" s="544">
        <f t="shared" si="57"/>
        <v>0</v>
      </c>
      <c r="AG35" s="549"/>
      <c r="AH35" s="554">
        <f t="shared" si="6"/>
        <v>0</v>
      </c>
    </row>
    <row r="36" spans="1:38" ht="12.75" customHeight="1" x14ac:dyDescent="0.25">
      <c r="A36" s="533"/>
      <c r="B36" s="534"/>
      <c r="C36" s="535"/>
      <c r="D36" s="535"/>
      <c r="E36" s="535"/>
      <c r="F36" s="535"/>
      <c r="G36" s="535"/>
      <c r="H36" s="536"/>
      <c r="I36" s="534"/>
      <c r="J36" s="545"/>
      <c r="K36" s="543"/>
      <c r="L36" s="534"/>
      <c r="M36" s="543">
        <f t="shared" si="58"/>
        <v>0</v>
      </c>
      <c r="N36" s="534"/>
      <c r="O36" s="543">
        <f t="shared" si="48"/>
        <v>0</v>
      </c>
      <c r="P36" s="534"/>
      <c r="Q36" s="543">
        <f t="shared" si="49"/>
        <v>0</v>
      </c>
      <c r="R36" s="534"/>
      <c r="S36" s="543">
        <f t="shared" si="50"/>
        <v>0</v>
      </c>
      <c r="T36" s="534"/>
      <c r="U36" s="543">
        <f t="shared" si="51"/>
        <v>0</v>
      </c>
      <c r="V36" s="534"/>
      <c r="W36" s="543">
        <f t="shared" si="52"/>
        <v>0</v>
      </c>
      <c r="X36" s="534"/>
      <c r="Y36" s="543">
        <f t="shared" si="53"/>
        <v>0</v>
      </c>
      <c r="Z36" s="534"/>
      <c r="AA36" s="543">
        <f t="shared" si="54"/>
        <v>0</v>
      </c>
      <c r="AB36" s="534"/>
      <c r="AC36" s="534"/>
      <c r="AD36" s="520">
        <f t="shared" si="55"/>
        <v>0</v>
      </c>
      <c r="AE36" s="544">
        <f t="shared" si="56"/>
        <v>0</v>
      </c>
      <c r="AF36" s="544">
        <f t="shared" si="57"/>
        <v>0</v>
      </c>
      <c r="AG36" s="549"/>
      <c r="AH36" s="554">
        <f t="shared" si="6"/>
        <v>0</v>
      </c>
    </row>
    <row r="37" spans="1:38" ht="12.75" customHeight="1" x14ac:dyDescent="0.25">
      <c r="A37" s="533"/>
      <c r="B37" s="534"/>
      <c r="C37" s="535"/>
      <c r="D37" s="535"/>
      <c r="E37" s="535"/>
      <c r="F37" s="535"/>
      <c r="G37" s="535"/>
      <c r="H37" s="536"/>
      <c r="I37" s="534"/>
      <c r="J37" s="545"/>
      <c r="K37" s="543"/>
      <c r="L37" s="534"/>
      <c r="M37" s="543">
        <f t="shared" si="58"/>
        <v>0</v>
      </c>
      <c r="N37" s="534"/>
      <c r="O37" s="543">
        <f t="shared" si="48"/>
        <v>0</v>
      </c>
      <c r="P37" s="534"/>
      <c r="Q37" s="543">
        <f t="shared" si="49"/>
        <v>0</v>
      </c>
      <c r="R37" s="534"/>
      <c r="S37" s="543">
        <f t="shared" si="50"/>
        <v>0</v>
      </c>
      <c r="T37" s="534"/>
      <c r="U37" s="543">
        <f t="shared" si="51"/>
        <v>0</v>
      </c>
      <c r="V37" s="534"/>
      <c r="W37" s="543">
        <f t="shared" si="52"/>
        <v>0</v>
      </c>
      <c r="X37" s="534"/>
      <c r="Y37" s="543">
        <f t="shared" si="53"/>
        <v>0</v>
      </c>
      <c r="Z37" s="534"/>
      <c r="AA37" s="543">
        <f t="shared" si="54"/>
        <v>0</v>
      </c>
      <c r="AB37" s="534"/>
      <c r="AC37" s="534"/>
      <c r="AD37" s="520">
        <f t="shared" si="55"/>
        <v>0</v>
      </c>
      <c r="AE37" s="544">
        <f t="shared" si="56"/>
        <v>0</v>
      </c>
      <c r="AF37" s="544">
        <f t="shared" si="57"/>
        <v>0</v>
      </c>
      <c r="AG37" s="549"/>
      <c r="AH37" s="554">
        <f t="shared" si="6"/>
        <v>0</v>
      </c>
    </row>
    <row r="38" spans="1:38" ht="12.75" customHeight="1" x14ac:dyDescent="0.25">
      <c r="A38" s="533"/>
      <c r="B38" s="534"/>
      <c r="C38" s="535"/>
      <c r="D38" s="535"/>
      <c r="E38" s="535"/>
      <c r="F38" s="535"/>
      <c r="G38" s="535"/>
      <c r="H38" s="536"/>
      <c r="I38" s="534"/>
      <c r="J38" s="545"/>
      <c r="K38" s="543"/>
      <c r="L38" s="534"/>
      <c r="M38" s="543">
        <f t="shared" si="58"/>
        <v>0</v>
      </c>
      <c r="N38" s="534"/>
      <c r="O38" s="543">
        <f t="shared" si="48"/>
        <v>0</v>
      </c>
      <c r="P38" s="534"/>
      <c r="Q38" s="543">
        <f t="shared" si="49"/>
        <v>0</v>
      </c>
      <c r="R38" s="534"/>
      <c r="S38" s="543">
        <f t="shared" si="50"/>
        <v>0</v>
      </c>
      <c r="T38" s="534"/>
      <c r="U38" s="543">
        <f t="shared" si="51"/>
        <v>0</v>
      </c>
      <c r="V38" s="534"/>
      <c r="W38" s="543">
        <f t="shared" si="52"/>
        <v>0</v>
      </c>
      <c r="X38" s="534"/>
      <c r="Y38" s="543">
        <f t="shared" si="53"/>
        <v>0</v>
      </c>
      <c r="Z38" s="534"/>
      <c r="AA38" s="543">
        <f t="shared" si="54"/>
        <v>0</v>
      </c>
      <c r="AB38" s="534"/>
      <c r="AC38" s="534"/>
      <c r="AD38" s="520">
        <f t="shared" si="55"/>
        <v>0</v>
      </c>
      <c r="AE38" s="544">
        <f t="shared" si="56"/>
        <v>0</v>
      </c>
      <c r="AF38" s="544">
        <f t="shared" si="57"/>
        <v>0</v>
      </c>
      <c r="AG38" s="549"/>
      <c r="AH38" s="554">
        <f t="shared" si="6"/>
        <v>0</v>
      </c>
    </row>
    <row r="39" spans="1:38" x14ac:dyDescent="0.25">
      <c r="A39" s="538"/>
      <c r="B39" s="538"/>
      <c r="C39" s="543"/>
      <c r="D39" s="543"/>
      <c r="E39" s="558"/>
      <c r="F39" s="559"/>
      <c r="G39" s="559"/>
      <c r="H39" s="560"/>
      <c r="I39" s="543"/>
      <c r="J39" s="520"/>
      <c r="K39" s="543"/>
      <c r="L39" s="520"/>
      <c r="M39" s="543">
        <f t="shared" si="58"/>
        <v>0</v>
      </c>
      <c r="N39" s="520"/>
      <c r="O39" s="543">
        <f>I39*N39/100</f>
        <v>0</v>
      </c>
      <c r="P39" s="520"/>
      <c r="Q39" s="543">
        <f>I39*P39/100</f>
        <v>0</v>
      </c>
      <c r="R39" s="520"/>
      <c r="S39" s="543">
        <f>I39*R39/100</f>
        <v>0</v>
      </c>
      <c r="T39" s="520"/>
      <c r="U39" s="543">
        <f>I39*T39/100</f>
        <v>0</v>
      </c>
      <c r="V39" s="520"/>
      <c r="W39" s="543">
        <f>I39*V39/100</f>
        <v>0</v>
      </c>
      <c r="X39" s="520"/>
      <c r="Y39" s="543">
        <f>I39*X39/100</f>
        <v>0</v>
      </c>
      <c r="Z39" s="520"/>
      <c r="AA39" s="543">
        <f>I39*Z39/100</f>
        <v>0</v>
      </c>
      <c r="AB39" s="520"/>
      <c r="AC39" s="520"/>
      <c r="AD39" s="520">
        <f>K39+M39+O39+Q39+S39+U39+W39+Y39+AA39+AB39+AC39</f>
        <v>0</v>
      </c>
      <c r="AE39" s="544">
        <f>I39+AD39</f>
        <v>0</v>
      </c>
      <c r="AF39" s="544">
        <f t="shared" si="5"/>
        <v>0</v>
      </c>
      <c r="AG39" s="554"/>
      <c r="AH39" s="554">
        <f t="shared" si="6"/>
        <v>0</v>
      </c>
    </row>
    <row r="40" spans="1:38" ht="18.75" customHeight="1" x14ac:dyDescent="0.25">
      <c r="A40" s="533"/>
      <c r="B40" s="535" t="s">
        <v>12</v>
      </c>
      <c r="C40" s="561"/>
      <c r="D40" s="561"/>
      <c r="E40" s="562"/>
      <c r="F40" s="536"/>
      <c r="G40" s="561"/>
      <c r="H40" s="563">
        <v>25</v>
      </c>
      <c r="I40" s="561">
        <f>I32+I33</f>
        <v>25700000</v>
      </c>
      <c r="J40" s="545"/>
      <c r="K40" s="561">
        <f>K32+K33</f>
        <v>1591920</v>
      </c>
      <c r="L40" s="545"/>
      <c r="M40" s="561">
        <f>M32+M33</f>
        <v>1266420</v>
      </c>
      <c r="N40" s="545"/>
      <c r="O40" s="561">
        <f>O32+O33</f>
        <v>1204500</v>
      </c>
      <c r="P40" s="545"/>
      <c r="Q40" s="561">
        <f>Q32+Q33</f>
        <v>264000</v>
      </c>
      <c r="R40" s="545"/>
      <c r="S40" s="561">
        <f>S32+S33</f>
        <v>11565000</v>
      </c>
      <c r="T40" s="545"/>
      <c r="U40" s="561">
        <f>U32+U33</f>
        <v>1985250</v>
      </c>
      <c r="V40" s="545"/>
      <c r="W40" s="561">
        <f>W32+W33</f>
        <v>527100</v>
      </c>
      <c r="X40" s="545"/>
      <c r="Y40" s="561">
        <f>Y32+Y33</f>
        <v>175700</v>
      </c>
      <c r="Z40" s="545"/>
      <c r="AA40" s="561">
        <f t="shared" ref="AA40:AH40" si="59">AA32+AA33</f>
        <v>11565000</v>
      </c>
      <c r="AB40" s="561">
        <f t="shared" si="59"/>
        <v>0</v>
      </c>
      <c r="AC40" s="561">
        <f t="shared" si="59"/>
        <v>1481971</v>
      </c>
      <c r="AD40" s="561">
        <f t="shared" si="59"/>
        <v>27809434</v>
      </c>
      <c r="AE40" s="564">
        <f t="shared" si="59"/>
        <v>50625434</v>
      </c>
      <c r="AF40" s="564">
        <f>AF32+AF33</f>
        <v>687922332</v>
      </c>
      <c r="AG40" s="564">
        <f t="shared" si="59"/>
        <v>1311000</v>
      </c>
      <c r="AH40" s="564">
        <f t="shared" si="59"/>
        <v>15732000</v>
      </c>
    </row>
    <row r="41" spans="1:38" ht="13.8" x14ac:dyDescent="0.25">
      <c r="A41" s="27"/>
      <c r="B41" s="27"/>
      <c r="C41" s="27"/>
      <c r="D41" s="27"/>
      <c r="E41" s="33"/>
      <c r="F41" s="27"/>
      <c r="G41" s="27"/>
      <c r="H41" s="27"/>
      <c r="I41" s="142" t="s">
        <v>242</v>
      </c>
      <c r="J41" s="27"/>
      <c r="K41" s="27"/>
      <c r="L41" s="27"/>
      <c r="M41" s="27"/>
      <c r="N41" s="27"/>
      <c r="O41" s="27"/>
      <c r="P41" s="27"/>
      <c r="Q41" s="27"/>
      <c r="R41" s="27"/>
      <c r="S41" s="27"/>
      <c r="T41" s="27"/>
      <c r="U41" s="27"/>
      <c r="V41" s="27"/>
      <c r="W41" s="27"/>
      <c r="X41" s="27"/>
      <c r="Y41" s="27"/>
      <c r="Z41" s="27"/>
      <c r="AA41" s="27"/>
      <c r="AB41" s="27"/>
      <c r="AC41" s="27"/>
      <c r="AD41" s="27"/>
      <c r="AE41" s="27"/>
      <c r="AF41" s="27"/>
    </row>
    <row r="42" spans="1:38" ht="13.8" x14ac:dyDescent="0.25">
      <c r="A42" s="27"/>
      <c r="B42" s="27"/>
      <c r="C42" s="27"/>
      <c r="D42" s="27"/>
      <c r="E42" s="33"/>
      <c r="F42" s="27"/>
      <c r="G42" s="27"/>
      <c r="H42" s="27"/>
      <c r="I42" s="142"/>
      <c r="J42" s="27"/>
      <c r="K42" s="27"/>
      <c r="L42" s="27"/>
      <c r="M42" s="27"/>
      <c r="N42" s="27"/>
      <c r="O42" s="27"/>
      <c r="P42" s="27"/>
      <c r="Q42" s="27"/>
      <c r="R42" s="27"/>
      <c r="S42" s="27"/>
      <c r="T42" s="27"/>
      <c r="U42" s="27"/>
      <c r="V42" s="27"/>
      <c r="W42" s="27"/>
      <c r="X42" s="27"/>
      <c r="Y42" s="27"/>
      <c r="Z42" s="27"/>
      <c r="AA42" s="27"/>
      <c r="AB42" s="27"/>
      <c r="AC42" s="27"/>
      <c r="AD42" s="27"/>
      <c r="AE42" s="27"/>
      <c r="AF42" s="27"/>
    </row>
    <row r="43" spans="1:38" ht="13.8" x14ac:dyDescent="0.25">
      <c r="A43" s="27"/>
      <c r="B43" s="27"/>
      <c r="C43" s="629"/>
      <c r="D43" s="630"/>
      <c r="E43" s="630"/>
      <c r="F43" s="630"/>
      <c r="G43" s="630"/>
      <c r="H43" s="631"/>
      <c r="I43" s="565" t="s">
        <v>233</v>
      </c>
      <c r="J43" s="27"/>
      <c r="K43" s="27"/>
      <c r="L43" s="27"/>
      <c r="M43" s="27"/>
      <c r="N43" s="27"/>
      <c r="O43" s="27"/>
      <c r="P43" s="27"/>
      <c r="Q43" s="27"/>
      <c r="R43" s="27"/>
      <c r="S43" s="27"/>
      <c r="T43" s="27"/>
      <c r="U43" s="27"/>
      <c r="V43" s="27"/>
      <c r="W43" s="27"/>
      <c r="X43" s="27"/>
      <c r="Y43" s="27"/>
      <c r="Z43" s="27"/>
      <c r="AA43" s="27"/>
      <c r="AB43" s="27"/>
      <c r="AC43" s="135">
        <f>(I44+I45+I47)*1000-AF40</f>
        <v>-45809124</v>
      </c>
      <c r="AE43" s="6"/>
    </row>
    <row r="44" spans="1:38" ht="13.8" x14ac:dyDescent="0.25">
      <c r="B44" s="27"/>
      <c r="C44" s="628" t="s">
        <v>229</v>
      </c>
      <c r="D44" s="628"/>
      <c r="E44" s="628"/>
      <c r="F44" s="628"/>
      <c r="G44" s="628"/>
      <c r="H44" s="628"/>
      <c r="I44" s="566">
        <f>I32*12/1000</f>
        <v>308400</v>
      </c>
      <c r="J44" s="27"/>
      <c r="K44" s="27"/>
      <c r="L44" s="27"/>
      <c r="M44" s="27"/>
      <c r="N44" s="27"/>
      <c r="O44" s="27"/>
      <c r="P44" s="27"/>
      <c r="Q44" s="27"/>
      <c r="R44" s="27"/>
      <c r="S44" s="27"/>
      <c r="T44" s="27"/>
      <c r="U44" s="27"/>
      <c r="V44" s="27"/>
      <c r="W44" s="27"/>
      <c r="X44" s="27"/>
      <c r="Y44" s="27"/>
      <c r="Z44" s="27"/>
      <c r="AA44" s="137"/>
      <c r="AB44" s="137"/>
      <c r="AC44" s="137"/>
      <c r="AD44" s="137"/>
      <c r="AE44" s="137"/>
    </row>
    <row r="45" spans="1:38" ht="13.8" x14ac:dyDescent="0.25">
      <c r="A45" s="27"/>
      <c r="B45" s="27"/>
      <c r="C45" s="628" t="s">
        <v>230</v>
      </c>
      <c r="D45" s="628"/>
      <c r="E45" s="628"/>
      <c r="F45" s="628"/>
      <c r="G45" s="628"/>
      <c r="H45" s="628"/>
      <c r="I45" s="566">
        <f>AD32*12/1000</f>
        <v>333713.20799999998</v>
      </c>
      <c r="J45" s="27"/>
      <c r="K45" s="27"/>
      <c r="L45" s="27"/>
      <c r="M45" s="27"/>
      <c r="N45" s="27"/>
      <c r="O45" s="429"/>
      <c r="P45" s="27"/>
      <c r="Q45" s="27"/>
      <c r="R45" s="27"/>
      <c r="S45" s="27"/>
      <c r="T45" s="27"/>
      <c r="U45" s="27"/>
      <c r="V45" s="27"/>
      <c r="W45" s="27"/>
      <c r="X45" s="27"/>
      <c r="Y45" s="27"/>
      <c r="Z45" s="27"/>
      <c r="AA45" s="27"/>
      <c r="AB45" s="74"/>
      <c r="AC45" s="27"/>
      <c r="AE45" s="6"/>
    </row>
    <row r="46" spans="1:38" s="72" customFormat="1" ht="13.8" x14ac:dyDescent="0.25">
      <c r="A46" s="20"/>
      <c r="B46" s="20"/>
      <c r="C46" s="625" t="s">
        <v>231</v>
      </c>
      <c r="D46" s="626"/>
      <c r="E46" s="626"/>
      <c r="F46" s="626"/>
      <c r="G46" s="626"/>
      <c r="H46" s="627"/>
      <c r="I46" s="567">
        <f>AH40/1000</f>
        <v>15732</v>
      </c>
      <c r="J46" s="20"/>
      <c r="K46" s="20"/>
      <c r="L46" s="20"/>
      <c r="M46" s="20"/>
      <c r="N46" s="20"/>
      <c r="O46" s="20"/>
      <c r="P46" s="20"/>
      <c r="Q46" s="20"/>
      <c r="R46" s="20"/>
      <c r="S46" s="20"/>
      <c r="T46" s="20"/>
      <c r="U46" s="20"/>
      <c r="V46" s="20"/>
      <c r="W46" s="20"/>
      <c r="X46" s="75"/>
      <c r="Y46" s="20"/>
      <c r="Z46" s="20"/>
      <c r="AA46" s="20"/>
      <c r="AB46" s="20"/>
      <c r="AC46" s="20"/>
      <c r="AD46" s="20"/>
      <c r="AE46" s="20"/>
      <c r="AF46" s="20"/>
      <c r="AG46" s="20"/>
      <c r="AH46" s="20"/>
      <c r="AI46" s="20"/>
    </row>
    <row r="47" spans="1:38" s="72" customFormat="1" ht="13.8" x14ac:dyDescent="0.25">
      <c r="A47" s="20"/>
      <c r="B47" s="20"/>
      <c r="C47" s="625" t="s">
        <v>232</v>
      </c>
      <c r="D47" s="626"/>
      <c r="E47" s="626"/>
      <c r="F47" s="626"/>
      <c r="G47" s="626"/>
      <c r="H47" s="627"/>
      <c r="I47" s="567">
        <f>AF33/1000</f>
        <v>0</v>
      </c>
      <c r="J47" s="20"/>
      <c r="K47" s="20"/>
      <c r="L47" s="20"/>
      <c r="M47" s="20"/>
      <c r="N47" s="20"/>
      <c r="O47" s="20"/>
      <c r="P47" s="20"/>
      <c r="Q47" s="20"/>
      <c r="R47" s="20"/>
      <c r="S47" s="20"/>
      <c r="T47" s="20"/>
      <c r="U47" s="20"/>
      <c r="V47" s="20"/>
      <c r="W47" s="20"/>
      <c r="X47" s="75"/>
      <c r="Y47" s="20"/>
      <c r="Z47" s="20"/>
      <c r="AA47" s="20"/>
      <c r="AB47" s="20"/>
      <c r="AC47" s="20"/>
      <c r="AD47" s="20"/>
      <c r="AE47" s="20"/>
      <c r="AF47" s="20"/>
      <c r="AG47" s="20"/>
      <c r="AH47" s="20"/>
      <c r="AI47" s="20"/>
    </row>
    <row r="48" spans="1:38" s="72" customFormat="1" ht="13.8" x14ac:dyDescent="0.25">
      <c r="A48" s="20"/>
      <c r="B48" s="20"/>
      <c r="E48" s="140"/>
      <c r="F48" s="82"/>
      <c r="G48" s="82"/>
      <c r="H48" s="20"/>
      <c r="I48" s="71"/>
      <c r="J48" s="20"/>
      <c r="K48" s="20"/>
      <c r="L48" s="20"/>
      <c r="M48" s="20"/>
      <c r="N48" s="20"/>
      <c r="O48" s="20"/>
      <c r="P48" s="20"/>
      <c r="Q48" s="20"/>
      <c r="R48" s="20"/>
      <c r="S48" s="20"/>
      <c r="T48" s="20"/>
      <c r="U48" s="20"/>
      <c r="V48" s="20"/>
      <c r="W48" s="20"/>
      <c r="X48" s="20"/>
      <c r="Y48" s="20"/>
      <c r="Z48" s="20"/>
      <c r="AA48" s="75"/>
      <c r="AB48" s="20"/>
      <c r="AC48" s="20"/>
      <c r="AD48" s="20"/>
      <c r="AE48" s="20"/>
      <c r="AF48" s="20"/>
      <c r="AG48" s="20"/>
      <c r="AH48" s="20"/>
      <c r="AI48" s="20"/>
      <c r="AJ48" s="20"/>
      <c r="AK48" s="20"/>
      <c r="AL48" s="20"/>
    </row>
    <row r="49" spans="1:38" s="72" customFormat="1" ht="13.8" x14ac:dyDescent="0.25">
      <c r="A49" s="20"/>
      <c r="B49" s="20"/>
      <c r="E49" s="140"/>
      <c r="F49" s="82"/>
      <c r="G49" s="82"/>
      <c r="H49" s="20"/>
      <c r="I49" s="71"/>
      <c r="J49" s="20"/>
      <c r="K49" s="20"/>
      <c r="L49" s="20"/>
      <c r="M49" s="20"/>
      <c r="N49" s="20"/>
      <c r="O49" s="20"/>
      <c r="P49" s="20"/>
      <c r="Q49" s="20"/>
      <c r="R49" s="20"/>
      <c r="S49" s="20"/>
      <c r="T49" s="20"/>
      <c r="U49" s="20"/>
      <c r="V49" s="20"/>
      <c r="W49" s="20"/>
      <c r="X49" s="20"/>
      <c r="Y49" s="20"/>
      <c r="Z49" s="20"/>
      <c r="AA49" s="75"/>
      <c r="AB49" s="20"/>
      <c r="AC49" s="20"/>
      <c r="AD49" s="20"/>
      <c r="AE49" s="20"/>
      <c r="AF49" s="20"/>
      <c r="AG49" s="20"/>
      <c r="AH49" s="20"/>
      <c r="AI49" s="20"/>
      <c r="AJ49" s="20"/>
      <c r="AK49" s="20"/>
      <c r="AL49" s="20"/>
    </row>
    <row r="50" spans="1:38" s="73" customFormat="1" ht="13.8" x14ac:dyDescent="0.2">
      <c r="A50" s="27"/>
      <c r="B50" s="27"/>
      <c r="C50" s="27"/>
      <c r="D50" s="27"/>
      <c r="E50" s="33"/>
      <c r="F50" s="82"/>
      <c r="G50" s="82"/>
      <c r="H50" s="27"/>
      <c r="I50" s="27"/>
      <c r="J50" s="27"/>
      <c r="K50" s="27"/>
      <c r="L50" s="27"/>
      <c r="M50" s="27"/>
      <c r="N50" s="27"/>
      <c r="O50" s="27"/>
      <c r="P50" s="27"/>
      <c r="Q50" s="27"/>
      <c r="R50" s="27"/>
      <c r="S50" s="27"/>
      <c r="T50" s="27"/>
      <c r="U50" s="27"/>
      <c r="V50" s="27"/>
      <c r="W50" s="27"/>
      <c r="X50" s="27"/>
      <c r="Y50" s="27"/>
      <c r="Z50" s="27"/>
      <c r="AA50" s="27"/>
      <c r="AB50" s="27"/>
      <c r="AC50" s="74"/>
      <c r="AD50" s="27"/>
      <c r="AE50" s="27"/>
      <c r="AF50" s="27"/>
    </row>
    <row r="51" spans="1:38" ht="13.8" x14ac:dyDescent="0.25">
      <c r="A51" s="27"/>
      <c r="B51" s="27"/>
      <c r="C51" s="27"/>
      <c r="D51" s="27"/>
      <c r="E51" s="33"/>
      <c r="F51" s="27"/>
      <c r="G51" s="27"/>
      <c r="H51" s="27"/>
      <c r="I51" s="27"/>
      <c r="J51" s="27"/>
      <c r="K51" s="27"/>
      <c r="L51" s="27"/>
      <c r="M51" s="27"/>
      <c r="N51" s="27"/>
      <c r="O51" s="27"/>
      <c r="P51" s="27"/>
      <c r="Q51" s="27"/>
      <c r="R51" s="27"/>
      <c r="S51" s="27"/>
      <c r="T51" s="27"/>
      <c r="U51" s="27"/>
      <c r="V51" s="27"/>
      <c r="W51" s="27"/>
      <c r="X51" s="27"/>
      <c r="Y51" s="27"/>
      <c r="Z51" s="27"/>
      <c r="AA51" s="27"/>
      <c r="AB51" s="27"/>
      <c r="AC51" s="27"/>
      <c r="AD51" s="27"/>
      <c r="AE51" s="27"/>
      <c r="AF51" s="27"/>
    </row>
    <row r="52" spans="1:38" ht="13.8" x14ac:dyDescent="0.2">
      <c r="A52" s="27"/>
      <c r="B52" s="27"/>
      <c r="C52" s="27"/>
      <c r="D52" s="27"/>
      <c r="E52" s="33"/>
      <c r="F52" s="521"/>
      <c r="G52" s="521" t="s">
        <v>730</v>
      </c>
      <c r="H52" s="521"/>
      <c r="I52" s="521"/>
      <c r="J52" s="521"/>
      <c r="K52" s="27"/>
      <c r="L52" s="27"/>
      <c r="M52" s="27"/>
      <c r="N52" s="27"/>
      <c r="O52" s="27"/>
      <c r="P52" s="27"/>
      <c r="Q52" s="27"/>
      <c r="R52" s="27"/>
      <c r="S52" s="27"/>
      <c r="T52" s="27"/>
      <c r="U52" s="27"/>
      <c r="V52" s="27"/>
      <c r="W52" s="27"/>
      <c r="X52" s="27"/>
      <c r="Y52" s="27"/>
      <c r="Z52" s="27"/>
      <c r="AA52" s="27"/>
      <c r="AB52" s="27"/>
      <c r="AC52" s="27"/>
      <c r="AD52" s="27"/>
      <c r="AE52" s="27"/>
      <c r="AF52" s="27"/>
    </row>
    <row r="53" spans="1:38" ht="13.8" x14ac:dyDescent="0.2">
      <c r="A53" s="27"/>
      <c r="B53" s="27"/>
      <c r="C53" s="27"/>
      <c r="D53" s="27"/>
      <c r="E53" s="33"/>
      <c r="F53" s="521"/>
      <c r="G53" s="521" t="s">
        <v>732</v>
      </c>
      <c r="H53" s="521"/>
      <c r="I53" s="521"/>
      <c r="J53" s="521"/>
      <c r="K53" s="27"/>
      <c r="L53" s="27"/>
      <c r="M53" s="27"/>
      <c r="N53" s="27"/>
      <c r="O53" s="27"/>
      <c r="P53" s="27"/>
      <c r="Q53" s="27"/>
      <c r="R53" s="27"/>
      <c r="S53" s="27"/>
      <c r="T53" s="27"/>
      <c r="U53" s="27"/>
      <c r="V53" s="27"/>
      <c r="W53" s="27"/>
      <c r="X53" s="27"/>
      <c r="Y53" s="27"/>
      <c r="Z53" s="27"/>
      <c r="AA53" s="27"/>
      <c r="AB53" s="27"/>
      <c r="AC53" s="27"/>
      <c r="AD53" s="27"/>
      <c r="AE53" s="27"/>
      <c r="AF53" s="27"/>
    </row>
    <row r="54" spans="1:38" ht="13.8" x14ac:dyDescent="0.2">
      <c r="A54" s="27"/>
      <c r="B54" s="27"/>
      <c r="C54" s="27"/>
      <c r="D54" s="27"/>
      <c r="E54" s="33"/>
      <c r="F54" s="521"/>
      <c r="G54" s="521"/>
      <c r="H54" s="521"/>
      <c r="I54" s="521"/>
      <c r="J54" s="521"/>
      <c r="K54" s="27"/>
      <c r="L54" s="27"/>
      <c r="M54" s="27"/>
      <c r="N54" s="27"/>
      <c r="O54" s="27"/>
      <c r="P54" s="27"/>
      <c r="Q54" s="27"/>
      <c r="R54" s="27"/>
      <c r="S54" s="27"/>
      <c r="T54" s="27"/>
      <c r="U54" s="27"/>
      <c r="V54" s="27"/>
      <c r="W54" s="27"/>
      <c r="X54" s="27"/>
      <c r="Y54" s="27"/>
      <c r="Z54" s="27"/>
      <c r="AA54" s="27"/>
      <c r="AB54" s="27"/>
      <c r="AC54" s="27"/>
      <c r="AD54" s="27"/>
      <c r="AE54" s="27"/>
      <c r="AF54" s="27"/>
    </row>
    <row r="55" spans="1:38" ht="13.8" x14ac:dyDescent="0.2">
      <c r="A55" s="27"/>
      <c r="B55" s="27"/>
      <c r="C55" s="27"/>
      <c r="D55" s="27"/>
      <c r="E55" s="33"/>
      <c r="F55" s="521"/>
      <c r="G55" s="521" t="s">
        <v>731</v>
      </c>
      <c r="H55" s="521"/>
      <c r="I55" s="521"/>
      <c r="J55" s="521"/>
      <c r="K55" s="27"/>
      <c r="L55" s="27"/>
      <c r="M55" s="27"/>
      <c r="N55" s="27"/>
      <c r="O55" s="27"/>
      <c r="P55" s="27"/>
      <c r="Q55" s="27"/>
      <c r="R55" s="27"/>
      <c r="S55" s="27"/>
      <c r="T55" s="27"/>
      <c r="U55" s="27"/>
      <c r="V55" s="27"/>
      <c r="W55" s="27"/>
      <c r="X55" s="27"/>
      <c r="Y55" s="27"/>
      <c r="Z55" s="27"/>
      <c r="AA55" s="27"/>
      <c r="AB55" s="27"/>
      <c r="AC55" s="27"/>
      <c r="AD55" s="27"/>
      <c r="AE55" s="27"/>
      <c r="AF55" s="27"/>
    </row>
    <row r="56" spans="1:38" ht="13.8" x14ac:dyDescent="0.2">
      <c r="A56" s="27"/>
      <c r="B56" s="27"/>
      <c r="C56" s="27"/>
      <c r="D56" s="27"/>
      <c r="E56" s="33"/>
      <c r="F56" s="521"/>
      <c r="G56" s="521" t="s">
        <v>733</v>
      </c>
      <c r="H56" s="521"/>
      <c r="I56" s="521"/>
      <c r="J56" s="521"/>
      <c r="K56" s="27"/>
      <c r="L56" s="27"/>
      <c r="M56" s="27"/>
      <c r="N56" s="27"/>
      <c r="O56" s="27"/>
      <c r="P56" s="27"/>
      <c r="Q56" s="27"/>
      <c r="R56" s="27"/>
      <c r="S56" s="27"/>
      <c r="T56" s="27"/>
      <c r="U56" s="27"/>
      <c r="V56" s="27"/>
      <c r="W56" s="27"/>
      <c r="X56" s="27"/>
      <c r="Y56" s="27"/>
      <c r="Z56" s="27"/>
      <c r="AA56" s="27"/>
      <c r="AB56" s="27"/>
      <c r="AC56" s="27"/>
      <c r="AD56" s="27"/>
      <c r="AE56" s="27"/>
      <c r="AF56" s="27"/>
    </row>
    <row r="57" spans="1:38" ht="13.8" x14ac:dyDescent="0.25">
      <c r="A57" s="27"/>
      <c r="B57" s="27"/>
      <c r="C57" s="27"/>
      <c r="D57" s="27"/>
      <c r="E57" s="33"/>
      <c r="F57" s="27"/>
      <c r="G57" s="27"/>
      <c r="H57" s="27"/>
      <c r="I57" s="27"/>
      <c r="J57" s="27"/>
      <c r="K57" s="27"/>
      <c r="L57" s="27"/>
      <c r="M57" s="27"/>
      <c r="N57" s="27"/>
      <c r="O57" s="27"/>
      <c r="P57" s="27"/>
      <c r="Q57" s="27"/>
      <c r="R57" s="27"/>
      <c r="S57" s="27"/>
      <c r="T57" s="27"/>
      <c r="U57" s="27"/>
      <c r="V57" s="27"/>
      <c r="W57" s="27"/>
      <c r="X57" s="27"/>
      <c r="Y57" s="27"/>
      <c r="Z57" s="27"/>
      <c r="AA57" s="27"/>
      <c r="AB57" s="27"/>
      <c r="AC57" s="27"/>
      <c r="AD57" s="27"/>
      <c r="AE57" s="27"/>
      <c r="AF57" s="27"/>
    </row>
    <row r="58" spans="1:38" ht="13.8" x14ac:dyDescent="0.25">
      <c r="A58" s="27"/>
      <c r="B58" s="27"/>
      <c r="C58" s="27"/>
      <c r="D58" s="27"/>
      <c r="E58" s="33"/>
      <c r="F58" s="27"/>
      <c r="G58" s="27"/>
      <c r="H58" s="27"/>
      <c r="I58" s="27"/>
      <c r="J58" s="27"/>
      <c r="K58" s="27"/>
      <c r="L58" s="27"/>
      <c r="M58" s="27"/>
      <c r="N58" s="27"/>
      <c r="O58" s="27"/>
      <c r="P58" s="27"/>
      <c r="Q58" s="27"/>
      <c r="R58" s="27"/>
      <c r="S58" s="27"/>
      <c r="T58" s="27"/>
      <c r="U58" s="27"/>
      <c r="V58" s="27"/>
      <c r="W58" s="27"/>
      <c r="X58" s="27"/>
      <c r="Y58" s="27"/>
      <c r="Z58" s="27"/>
      <c r="AA58" s="27"/>
      <c r="AB58" s="27"/>
      <c r="AC58" s="27"/>
      <c r="AD58" s="27"/>
      <c r="AE58" s="27"/>
      <c r="AF58" s="27"/>
    </row>
    <row r="59" spans="1:38" ht="13.8" x14ac:dyDescent="0.25">
      <c r="A59" s="27"/>
      <c r="B59" s="27"/>
      <c r="C59" s="27"/>
      <c r="D59" s="27"/>
      <c r="E59" s="33"/>
      <c r="F59" s="27"/>
      <c r="G59" s="27"/>
      <c r="H59" s="27"/>
      <c r="I59" s="27"/>
      <c r="J59" s="27"/>
      <c r="K59" s="27"/>
      <c r="L59" s="27"/>
      <c r="M59" s="27"/>
      <c r="N59" s="27"/>
      <c r="O59" s="27"/>
      <c r="P59" s="27"/>
      <c r="Q59" s="27"/>
      <c r="R59" s="27"/>
      <c r="S59" s="27"/>
      <c r="T59" s="27"/>
      <c r="U59" s="27"/>
      <c r="V59" s="27"/>
      <c r="W59" s="27"/>
      <c r="X59" s="27"/>
      <c r="Y59" s="27"/>
      <c r="Z59" s="27"/>
      <c r="AA59" s="27"/>
      <c r="AB59" s="27"/>
      <c r="AC59" s="27"/>
      <c r="AD59" s="27"/>
      <c r="AE59" s="27"/>
      <c r="AF59" s="27"/>
    </row>
    <row r="60" spans="1:38" ht="13.8" x14ac:dyDescent="0.25">
      <c r="A60" s="27"/>
      <c r="B60" s="27"/>
      <c r="C60" s="27"/>
      <c r="D60" s="27"/>
      <c r="E60" s="33"/>
      <c r="F60" s="27"/>
      <c r="G60" s="27"/>
      <c r="H60" s="27"/>
      <c r="I60" s="27"/>
      <c r="J60" s="27"/>
      <c r="K60" s="27"/>
      <c r="L60" s="27"/>
      <c r="M60" s="27"/>
      <c r="N60" s="27"/>
      <c r="O60" s="27"/>
      <c r="P60" s="27"/>
      <c r="Q60" s="27"/>
      <c r="R60" s="27"/>
      <c r="S60" s="27"/>
      <c r="T60" s="27"/>
      <c r="U60" s="27"/>
      <c r="V60" s="27"/>
      <c r="W60" s="27"/>
      <c r="X60" s="27"/>
      <c r="Y60" s="27"/>
      <c r="Z60" s="27"/>
      <c r="AA60" s="27"/>
      <c r="AB60" s="27"/>
      <c r="AC60" s="27"/>
      <c r="AD60" s="27"/>
      <c r="AE60" s="27"/>
      <c r="AF60" s="27"/>
    </row>
    <row r="61" spans="1:38" ht="13.8" x14ac:dyDescent="0.25">
      <c r="A61" s="27"/>
      <c r="B61" s="27"/>
      <c r="C61" s="27"/>
      <c r="D61" s="27"/>
      <c r="E61" s="33"/>
      <c r="F61" s="27"/>
      <c r="G61" s="27"/>
      <c r="H61" s="27"/>
      <c r="I61" s="27"/>
      <c r="J61" s="27"/>
      <c r="K61" s="27"/>
      <c r="L61" s="27"/>
      <c r="M61" s="27"/>
      <c r="N61" s="27"/>
      <c r="O61" s="27"/>
      <c r="P61" s="27"/>
      <c r="Q61" s="27"/>
      <c r="R61" s="27"/>
      <c r="S61" s="27"/>
      <c r="T61" s="27"/>
      <c r="U61" s="27"/>
      <c r="V61" s="27"/>
      <c r="W61" s="27"/>
      <c r="X61" s="27"/>
      <c r="Y61" s="27"/>
      <c r="Z61" s="27"/>
      <c r="AA61" s="27"/>
      <c r="AB61" s="27"/>
      <c r="AC61" s="27"/>
      <c r="AD61" s="27"/>
      <c r="AE61" s="27"/>
      <c r="AF61" s="27"/>
    </row>
    <row r="62" spans="1:38" ht="13.8" x14ac:dyDescent="0.25">
      <c r="A62" s="27"/>
      <c r="B62" s="27"/>
      <c r="C62" s="27"/>
      <c r="D62" s="27"/>
      <c r="E62" s="33"/>
      <c r="F62" s="27"/>
      <c r="G62" s="27"/>
      <c r="H62" s="27"/>
      <c r="I62" s="27"/>
      <c r="J62" s="27"/>
      <c r="K62" s="27"/>
      <c r="L62" s="27"/>
      <c r="M62" s="27"/>
      <c r="N62" s="27"/>
      <c r="O62" s="27"/>
      <c r="P62" s="27"/>
      <c r="Q62" s="27"/>
      <c r="R62" s="27"/>
      <c r="S62" s="27"/>
      <c r="T62" s="27"/>
      <c r="U62" s="27"/>
      <c r="V62" s="27"/>
      <c r="W62" s="27"/>
      <c r="X62" s="27"/>
      <c r="Y62" s="27"/>
      <c r="Z62" s="27"/>
      <c r="AA62" s="27"/>
      <c r="AB62" s="27"/>
      <c r="AC62" s="27"/>
      <c r="AD62" s="27"/>
      <c r="AE62" s="27"/>
      <c r="AF62" s="27"/>
    </row>
    <row r="63" spans="1:38" ht="13.8" x14ac:dyDescent="0.25">
      <c r="A63" s="27"/>
      <c r="B63" s="27"/>
      <c r="C63" s="27"/>
      <c r="D63" s="27"/>
      <c r="E63" s="33"/>
      <c r="F63" s="27"/>
      <c r="G63" s="27"/>
      <c r="H63" s="27"/>
      <c r="I63" s="27"/>
      <c r="J63" s="27"/>
      <c r="K63" s="27"/>
      <c r="L63" s="27"/>
      <c r="M63" s="27"/>
      <c r="N63" s="27"/>
      <c r="O63" s="27"/>
      <c r="P63" s="27"/>
      <c r="Q63" s="27"/>
      <c r="R63" s="27"/>
      <c r="S63" s="27"/>
      <c r="T63" s="27"/>
      <c r="U63" s="27"/>
      <c r="V63" s="27"/>
      <c r="W63" s="27"/>
      <c r="X63" s="27"/>
      <c r="Y63" s="27"/>
      <c r="Z63" s="27"/>
      <c r="AA63" s="27"/>
      <c r="AB63" s="27"/>
      <c r="AC63" s="27"/>
      <c r="AD63" s="27"/>
      <c r="AE63" s="27"/>
      <c r="AF63" s="27"/>
    </row>
    <row r="64" spans="1:38" ht="13.8" x14ac:dyDescent="0.25">
      <c r="A64" s="27"/>
      <c r="B64" s="27"/>
      <c r="C64" s="27"/>
      <c r="D64" s="27"/>
      <c r="E64" s="33"/>
      <c r="F64" s="27"/>
      <c r="G64" s="27"/>
      <c r="H64" s="27"/>
      <c r="I64" s="27"/>
      <c r="J64" s="27"/>
      <c r="K64" s="27"/>
      <c r="L64" s="27"/>
      <c r="M64" s="27"/>
      <c r="N64" s="27"/>
      <c r="O64" s="27"/>
      <c r="P64" s="27"/>
      <c r="Q64" s="27"/>
      <c r="R64" s="27"/>
      <c r="S64" s="27"/>
      <c r="T64" s="27"/>
      <c r="U64" s="27"/>
      <c r="V64" s="27"/>
      <c r="W64" s="27"/>
      <c r="X64" s="27"/>
      <c r="Y64" s="27"/>
      <c r="Z64" s="27"/>
      <c r="AA64" s="27"/>
      <c r="AB64" s="27"/>
      <c r="AC64" s="27"/>
      <c r="AD64" s="27"/>
      <c r="AE64" s="27"/>
      <c r="AF64" s="27"/>
    </row>
    <row r="65" spans="1:32" ht="13.8" x14ac:dyDescent="0.25">
      <c r="A65" s="27"/>
      <c r="B65" s="27"/>
      <c r="C65" s="27"/>
      <c r="D65" s="27"/>
      <c r="E65" s="33"/>
      <c r="F65" s="27"/>
      <c r="G65" s="27"/>
      <c r="H65" s="27"/>
      <c r="I65" s="27"/>
      <c r="J65" s="27"/>
      <c r="K65" s="27"/>
      <c r="L65" s="27"/>
      <c r="M65" s="27"/>
      <c r="N65" s="27"/>
      <c r="O65" s="27"/>
      <c r="P65" s="27"/>
      <c r="Q65" s="27"/>
      <c r="R65" s="27"/>
      <c r="S65" s="27"/>
      <c r="T65" s="27"/>
      <c r="U65" s="27"/>
      <c r="V65" s="27"/>
      <c r="W65" s="27"/>
      <c r="X65" s="27"/>
      <c r="Y65" s="27"/>
      <c r="Z65" s="27"/>
      <c r="AA65" s="27"/>
      <c r="AB65" s="27"/>
      <c r="AC65" s="27"/>
      <c r="AD65" s="27"/>
      <c r="AE65" s="27"/>
      <c r="AF65" s="27"/>
    </row>
    <row r="66" spans="1:32" ht="13.8" x14ac:dyDescent="0.25">
      <c r="A66" s="27"/>
      <c r="B66" s="27"/>
      <c r="C66" s="27"/>
      <c r="D66" s="27"/>
      <c r="E66" s="33"/>
      <c r="F66" s="27"/>
      <c r="G66" s="27"/>
      <c r="H66" s="27"/>
      <c r="I66" s="27"/>
      <c r="J66" s="27"/>
      <c r="K66" s="27"/>
      <c r="L66" s="27"/>
      <c r="M66" s="27"/>
      <c r="N66" s="27"/>
      <c r="O66" s="27"/>
      <c r="P66" s="27"/>
      <c r="Q66" s="27"/>
      <c r="R66" s="27"/>
      <c r="S66" s="27"/>
      <c r="T66" s="27"/>
      <c r="U66" s="27"/>
      <c r="V66" s="27"/>
      <c r="W66" s="27"/>
      <c r="X66" s="27"/>
      <c r="Y66" s="27"/>
      <c r="Z66" s="27"/>
      <c r="AA66" s="27"/>
      <c r="AB66" s="27"/>
      <c r="AC66" s="27"/>
      <c r="AD66" s="27"/>
      <c r="AE66" s="27"/>
      <c r="AF66" s="27"/>
    </row>
    <row r="67" spans="1:32" ht="13.8" x14ac:dyDescent="0.25">
      <c r="A67" s="27"/>
      <c r="B67" s="27"/>
      <c r="C67" s="27"/>
      <c r="D67" s="27"/>
      <c r="E67" s="33"/>
      <c r="F67" s="27"/>
      <c r="G67" s="27"/>
      <c r="H67" s="27"/>
      <c r="I67" s="27"/>
      <c r="J67" s="27"/>
      <c r="K67" s="27"/>
      <c r="L67" s="27"/>
      <c r="M67" s="27"/>
      <c r="N67" s="27"/>
      <c r="O67" s="27"/>
      <c r="P67" s="27"/>
      <c r="Q67" s="27"/>
      <c r="R67" s="27"/>
      <c r="S67" s="27"/>
      <c r="T67" s="27"/>
      <c r="U67" s="27"/>
      <c r="V67" s="27"/>
      <c r="W67" s="27"/>
      <c r="X67" s="27"/>
      <c r="Y67" s="27"/>
      <c r="Z67" s="27"/>
      <c r="AA67" s="27"/>
      <c r="AB67" s="27"/>
      <c r="AC67" s="27"/>
      <c r="AD67" s="27"/>
      <c r="AE67" s="27"/>
      <c r="AF67" s="27"/>
    </row>
    <row r="68" spans="1:32" ht="13.8" x14ac:dyDescent="0.25">
      <c r="A68" s="27"/>
      <c r="B68" s="27"/>
      <c r="C68" s="27"/>
      <c r="D68" s="27"/>
      <c r="E68" s="33"/>
      <c r="F68" s="27"/>
      <c r="G68" s="27"/>
      <c r="H68" s="27"/>
      <c r="I68" s="27"/>
      <c r="J68" s="27"/>
      <c r="K68" s="27"/>
      <c r="L68" s="27"/>
      <c r="M68" s="27"/>
      <c r="N68" s="27"/>
      <c r="O68" s="27"/>
      <c r="P68" s="27"/>
      <c r="Q68" s="27"/>
      <c r="R68" s="27"/>
      <c r="S68" s="27"/>
      <c r="T68" s="27"/>
      <c r="U68" s="27"/>
      <c r="V68" s="27"/>
      <c r="W68" s="27"/>
      <c r="X68" s="27"/>
      <c r="Y68" s="27"/>
      <c r="Z68" s="27"/>
      <c r="AA68" s="27"/>
      <c r="AB68" s="27"/>
      <c r="AC68" s="27"/>
      <c r="AD68" s="27"/>
      <c r="AE68" s="27"/>
      <c r="AF68" s="27"/>
    </row>
    <row r="69" spans="1:32" ht="13.8" x14ac:dyDescent="0.25">
      <c r="A69" s="27"/>
      <c r="B69" s="27"/>
      <c r="C69" s="27"/>
      <c r="D69" s="27"/>
      <c r="E69" s="33"/>
      <c r="F69" s="27"/>
      <c r="G69" s="27"/>
      <c r="H69" s="27"/>
      <c r="I69" s="27"/>
      <c r="J69" s="27"/>
      <c r="K69" s="27"/>
      <c r="L69" s="27"/>
      <c r="M69" s="27"/>
      <c r="N69" s="27"/>
      <c r="O69" s="27"/>
      <c r="P69" s="27"/>
      <c r="Q69" s="27"/>
      <c r="R69" s="27"/>
      <c r="S69" s="27"/>
      <c r="T69" s="27"/>
      <c r="U69" s="27"/>
      <c r="V69" s="27"/>
      <c r="W69" s="27"/>
      <c r="X69" s="27"/>
      <c r="Y69" s="27"/>
      <c r="Z69" s="27"/>
      <c r="AA69" s="27"/>
      <c r="AB69" s="27"/>
      <c r="AC69" s="27"/>
      <c r="AD69" s="27"/>
      <c r="AE69" s="27"/>
      <c r="AF69" s="27"/>
    </row>
    <row r="70" spans="1:32" ht="13.8" x14ac:dyDescent="0.25">
      <c r="A70" s="27"/>
      <c r="B70" s="27"/>
      <c r="C70" s="27"/>
      <c r="D70" s="27"/>
      <c r="E70" s="33"/>
      <c r="F70" s="27"/>
      <c r="G70" s="27"/>
      <c r="H70" s="27"/>
      <c r="I70" s="27"/>
      <c r="J70" s="27"/>
      <c r="K70" s="27"/>
      <c r="L70" s="27"/>
      <c r="M70" s="27"/>
      <c r="N70" s="27"/>
      <c r="O70" s="27"/>
      <c r="P70" s="27"/>
      <c r="Q70" s="27"/>
      <c r="R70" s="27"/>
      <c r="S70" s="27"/>
      <c r="T70" s="27"/>
      <c r="U70" s="27"/>
      <c r="V70" s="27"/>
      <c r="W70" s="27"/>
      <c r="X70" s="27"/>
      <c r="Y70" s="27"/>
      <c r="Z70" s="27"/>
      <c r="AA70" s="27"/>
      <c r="AB70" s="27"/>
      <c r="AC70" s="27"/>
      <c r="AD70" s="27"/>
      <c r="AE70" s="27"/>
      <c r="AF70" s="27"/>
    </row>
    <row r="71" spans="1:32" ht="13.8" x14ac:dyDescent="0.25">
      <c r="A71" s="27"/>
      <c r="B71" s="27"/>
      <c r="C71" s="27"/>
      <c r="D71" s="27"/>
      <c r="E71" s="33"/>
      <c r="F71" s="27"/>
      <c r="G71" s="27"/>
      <c r="H71" s="27"/>
      <c r="I71" s="27"/>
      <c r="J71" s="27"/>
      <c r="K71" s="27"/>
      <c r="L71" s="27"/>
      <c r="M71" s="27"/>
      <c r="N71" s="27"/>
      <c r="O71" s="27"/>
      <c r="P71" s="27"/>
      <c r="Q71" s="27"/>
      <c r="R71" s="27"/>
      <c r="S71" s="27"/>
      <c r="T71" s="27"/>
      <c r="U71" s="27"/>
      <c r="V71" s="27"/>
      <c r="W71" s="27"/>
      <c r="X71" s="27"/>
      <c r="Y71" s="27"/>
      <c r="Z71" s="27"/>
      <c r="AA71" s="27"/>
      <c r="AB71" s="27"/>
      <c r="AC71" s="27"/>
      <c r="AD71" s="27"/>
      <c r="AE71" s="27"/>
      <c r="AF71" s="27"/>
    </row>
    <row r="72" spans="1:32" ht="13.8" x14ac:dyDescent="0.25">
      <c r="A72" s="27"/>
      <c r="B72" s="27"/>
      <c r="C72" s="27"/>
      <c r="D72" s="27"/>
      <c r="E72" s="33"/>
      <c r="F72" s="27"/>
      <c r="G72" s="27"/>
      <c r="H72" s="27"/>
      <c r="I72" s="27"/>
      <c r="J72" s="27"/>
      <c r="K72" s="27"/>
      <c r="L72" s="27"/>
      <c r="M72" s="27"/>
      <c r="N72" s="27"/>
      <c r="O72" s="27"/>
      <c r="P72" s="27"/>
      <c r="Q72" s="27"/>
      <c r="R72" s="27"/>
      <c r="S72" s="27"/>
      <c r="T72" s="27"/>
      <c r="U72" s="27"/>
      <c r="V72" s="27"/>
      <c r="W72" s="27"/>
      <c r="X72" s="27"/>
      <c r="Y72" s="27"/>
      <c r="Z72" s="27"/>
      <c r="AA72" s="27"/>
      <c r="AB72" s="27"/>
      <c r="AC72" s="27"/>
      <c r="AD72" s="27"/>
      <c r="AE72" s="27"/>
      <c r="AF72" s="27"/>
    </row>
    <row r="73" spans="1:32" ht="13.8" x14ac:dyDescent="0.25">
      <c r="A73" s="27"/>
      <c r="B73" s="27"/>
      <c r="C73" s="27"/>
      <c r="D73" s="27"/>
      <c r="E73" s="33"/>
      <c r="F73" s="27"/>
      <c r="G73" s="27"/>
      <c r="H73" s="27"/>
      <c r="I73" s="27"/>
      <c r="J73" s="27"/>
      <c r="K73" s="27"/>
      <c r="L73" s="27"/>
      <c r="M73" s="27"/>
      <c r="N73" s="27"/>
      <c r="O73" s="27"/>
      <c r="P73" s="27"/>
      <c r="Q73" s="27"/>
      <c r="R73" s="27"/>
      <c r="S73" s="27"/>
      <c r="T73" s="27"/>
      <c r="U73" s="27"/>
      <c r="V73" s="27"/>
      <c r="W73" s="27"/>
      <c r="X73" s="27"/>
      <c r="Y73" s="27"/>
      <c r="Z73" s="27"/>
      <c r="AA73" s="27"/>
      <c r="AB73" s="27"/>
      <c r="AC73" s="27"/>
      <c r="AD73" s="27"/>
      <c r="AE73" s="27"/>
      <c r="AF73" s="27"/>
    </row>
    <row r="74" spans="1:32" ht="13.8" x14ac:dyDescent="0.25">
      <c r="A74" s="27"/>
      <c r="B74" s="27"/>
      <c r="C74" s="27"/>
      <c r="D74" s="27"/>
      <c r="E74" s="33"/>
      <c r="F74" s="27"/>
      <c r="G74" s="27"/>
      <c r="H74" s="27"/>
      <c r="I74" s="27"/>
      <c r="J74" s="27"/>
      <c r="K74" s="27"/>
      <c r="L74" s="27"/>
      <c r="M74" s="27"/>
      <c r="N74" s="27"/>
      <c r="O74" s="27"/>
      <c r="P74" s="27"/>
      <c r="Q74" s="27"/>
      <c r="R74" s="27"/>
      <c r="S74" s="27"/>
      <c r="T74" s="27"/>
      <c r="U74" s="27"/>
      <c r="V74" s="27"/>
      <c r="W74" s="27"/>
      <c r="X74" s="27"/>
      <c r="Y74" s="27"/>
      <c r="Z74" s="27"/>
      <c r="AA74" s="27"/>
      <c r="AB74" s="27"/>
      <c r="AC74" s="27"/>
      <c r="AD74" s="27"/>
      <c r="AE74" s="27"/>
      <c r="AF74" s="27"/>
    </row>
    <row r="75" spans="1:32" ht="13.8" x14ac:dyDescent="0.25">
      <c r="A75" s="27"/>
      <c r="B75" s="27"/>
      <c r="C75" s="27"/>
      <c r="D75" s="27"/>
      <c r="E75" s="33"/>
      <c r="F75" s="27"/>
      <c r="G75" s="27"/>
      <c r="H75" s="27"/>
      <c r="I75" s="27"/>
      <c r="J75" s="27"/>
      <c r="K75" s="27"/>
      <c r="L75" s="27"/>
      <c r="M75" s="27"/>
      <c r="N75" s="27"/>
      <c r="O75" s="27"/>
      <c r="P75" s="27"/>
      <c r="Q75" s="27"/>
      <c r="R75" s="27"/>
      <c r="S75" s="27"/>
      <c r="T75" s="27"/>
      <c r="U75" s="27"/>
      <c r="V75" s="27"/>
      <c r="W75" s="27"/>
      <c r="X75" s="27"/>
      <c r="Y75" s="27"/>
      <c r="Z75" s="27"/>
      <c r="AA75" s="27"/>
      <c r="AB75" s="27"/>
      <c r="AC75" s="27"/>
      <c r="AD75" s="27"/>
      <c r="AE75" s="27"/>
      <c r="AF75" s="27"/>
    </row>
    <row r="76" spans="1:32" ht="13.8" x14ac:dyDescent="0.25">
      <c r="A76" s="27"/>
      <c r="B76" s="27"/>
      <c r="C76" s="27"/>
      <c r="D76" s="27"/>
      <c r="E76" s="33"/>
      <c r="F76" s="27"/>
      <c r="G76" s="27"/>
      <c r="H76" s="27"/>
      <c r="I76" s="27"/>
      <c r="J76" s="27"/>
      <c r="K76" s="27"/>
      <c r="L76" s="27"/>
      <c r="M76" s="27"/>
      <c r="N76" s="27"/>
      <c r="O76" s="27"/>
      <c r="P76" s="27"/>
      <c r="Q76" s="27"/>
      <c r="R76" s="27"/>
      <c r="S76" s="27"/>
      <c r="T76" s="27"/>
      <c r="U76" s="27"/>
      <c r="V76" s="27"/>
      <c r="W76" s="27"/>
      <c r="X76" s="27"/>
      <c r="Y76" s="27"/>
      <c r="Z76" s="27"/>
      <c r="AA76" s="27"/>
      <c r="AB76" s="27"/>
      <c r="AC76" s="27"/>
      <c r="AD76" s="27"/>
      <c r="AE76" s="27"/>
      <c r="AF76" s="27"/>
    </row>
    <row r="77" spans="1:32" ht="13.8" x14ac:dyDescent="0.25">
      <c r="A77" s="27"/>
      <c r="B77" s="27"/>
      <c r="C77" s="27"/>
      <c r="D77" s="27"/>
      <c r="E77" s="33"/>
      <c r="F77" s="27"/>
      <c r="G77" s="27"/>
      <c r="H77" s="27"/>
      <c r="I77" s="27"/>
      <c r="J77" s="27"/>
      <c r="K77" s="27"/>
      <c r="L77" s="27"/>
      <c r="M77" s="27"/>
      <c r="N77" s="27"/>
      <c r="O77" s="27"/>
      <c r="P77" s="27"/>
      <c r="Q77" s="27"/>
      <c r="R77" s="27"/>
      <c r="S77" s="27"/>
      <c r="T77" s="27"/>
      <c r="U77" s="27"/>
      <c r="V77" s="27"/>
      <c r="W77" s="27"/>
      <c r="X77" s="27"/>
      <c r="Y77" s="27"/>
      <c r="Z77" s="27"/>
      <c r="AA77" s="27"/>
      <c r="AB77" s="27"/>
      <c r="AC77" s="27"/>
      <c r="AD77" s="27"/>
      <c r="AE77" s="27"/>
      <c r="AF77" s="27"/>
    </row>
    <row r="78" spans="1:32" ht="13.8" x14ac:dyDescent="0.25">
      <c r="A78" s="27"/>
      <c r="B78" s="27"/>
      <c r="C78" s="27"/>
      <c r="D78" s="27"/>
      <c r="E78" s="33"/>
      <c r="F78" s="27"/>
      <c r="G78" s="27"/>
      <c r="H78" s="27"/>
      <c r="I78" s="27"/>
      <c r="J78" s="27"/>
      <c r="K78" s="27"/>
      <c r="L78" s="27"/>
      <c r="M78" s="27"/>
      <c r="N78" s="27"/>
      <c r="O78" s="27"/>
      <c r="P78" s="27"/>
      <c r="Q78" s="27"/>
      <c r="R78" s="27"/>
      <c r="S78" s="27"/>
      <c r="T78" s="27"/>
      <c r="U78" s="27"/>
      <c r="V78" s="27"/>
      <c r="W78" s="27"/>
      <c r="X78" s="27"/>
      <c r="Y78" s="27"/>
      <c r="Z78" s="27"/>
      <c r="AA78" s="27"/>
      <c r="AB78" s="27"/>
      <c r="AC78" s="27"/>
      <c r="AD78" s="27"/>
      <c r="AE78" s="27"/>
      <c r="AF78" s="27"/>
    </row>
    <row r="79" spans="1:32" ht="13.8" x14ac:dyDescent="0.25">
      <c r="A79" s="27"/>
      <c r="B79" s="27"/>
      <c r="C79" s="27"/>
      <c r="D79" s="27"/>
      <c r="E79" s="33"/>
      <c r="F79" s="27"/>
      <c r="G79" s="27"/>
      <c r="H79" s="27"/>
      <c r="I79" s="27"/>
      <c r="J79" s="27"/>
      <c r="K79" s="27"/>
      <c r="L79" s="27"/>
      <c r="M79" s="27"/>
      <c r="N79" s="27"/>
      <c r="O79" s="27"/>
      <c r="P79" s="27"/>
      <c r="Q79" s="27"/>
      <c r="R79" s="27"/>
      <c r="S79" s="27"/>
      <c r="T79" s="27"/>
      <c r="U79" s="27"/>
      <c r="V79" s="27"/>
      <c r="W79" s="27"/>
      <c r="X79" s="27"/>
      <c r="Y79" s="27"/>
      <c r="Z79" s="27"/>
      <c r="AA79" s="27"/>
      <c r="AB79" s="27"/>
      <c r="AC79" s="27"/>
      <c r="AD79" s="27"/>
      <c r="AE79" s="27"/>
      <c r="AF79" s="27"/>
    </row>
    <row r="80" spans="1:32" ht="13.8" x14ac:dyDescent="0.25">
      <c r="A80" s="27"/>
      <c r="B80" s="27"/>
      <c r="C80" s="27"/>
      <c r="D80" s="27"/>
      <c r="E80" s="33"/>
      <c r="F80" s="27"/>
      <c r="G80" s="27"/>
      <c r="H80" s="27"/>
      <c r="I80" s="27"/>
      <c r="J80" s="27"/>
      <c r="K80" s="27"/>
      <c r="L80" s="27"/>
      <c r="M80" s="27"/>
      <c r="N80" s="27"/>
      <c r="O80" s="27"/>
      <c r="P80" s="27"/>
      <c r="Q80" s="27"/>
      <c r="R80" s="27"/>
      <c r="S80" s="27"/>
      <c r="T80" s="27"/>
      <c r="U80" s="27"/>
      <c r="V80" s="27"/>
      <c r="W80" s="27"/>
      <c r="X80" s="27"/>
      <c r="Y80" s="27"/>
      <c r="Z80" s="27"/>
      <c r="AA80" s="27"/>
      <c r="AB80" s="27"/>
      <c r="AC80" s="27"/>
      <c r="AD80" s="27"/>
      <c r="AE80" s="27"/>
      <c r="AF80" s="27"/>
    </row>
    <row r="81" spans="1:32" ht="13.8" x14ac:dyDescent="0.25">
      <c r="A81" s="27"/>
      <c r="B81" s="27"/>
      <c r="C81" s="27"/>
      <c r="D81" s="27"/>
      <c r="E81" s="33"/>
      <c r="F81" s="27"/>
      <c r="G81" s="27"/>
      <c r="H81" s="27"/>
      <c r="I81" s="27"/>
      <c r="J81" s="27"/>
      <c r="K81" s="27"/>
      <c r="L81" s="27"/>
      <c r="M81" s="27"/>
      <c r="N81" s="27"/>
      <c r="O81" s="27"/>
      <c r="P81" s="27"/>
      <c r="Q81" s="27"/>
      <c r="R81" s="27"/>
      <c r="S81" s="27"/>
      <c r="T81" s="27"/>
      <c r="U81" s="27"/>
      <c r="V81" s="27"/>
      <c r="W81" s="27"/>
      <c r="X81" s="27"/>
      <c r="Y81" s="27"/>
      <c r="Z81" s="27"/>
      <c r="AA81" s="27"/>
      <c r="AB81" s="27"/>
      <c r="AC81" s="27"/>
      <c r="AD81" s="27"/>
      <c r="AE81" s="27"/>
      <c r="AF81" s="27"/>
    </row>
    <row r="82" spans="1:32" ht="13.8" x14ac:dyDescent="0.25">
      <c r="A82" s="27"/>
      <c r="B82" s="27"/>
      <c r="C82" s="27"/>
      <c r="D82" s="27"/>
      <c r="E82" s="33"/>
      <c r="F82" s="27"/>
      <c r="G82" s="27"/>
      <c r="H82" s="27"/>
      <c r="I82" s="27"/>
      <c r="J82" s="27"/>
      <c r="K82" s="27"/>
      <c r="L82" s="27"/>
      <c r="M82" s="27"/>
      <c r="N82" s="27"/>
      <c r="O82" s="27"/>
      <c r="P82" s="27"/>
      <c r="Q82" s="27"/>
      <c r="R82" s="27"/>
      <c r="S82" s="27"/>
      <c r="T82" s="27"/>
      <c r="U82" s="27"/>
      <c r="V82" s="27"/>
      <c r="W82" s="27"/>
      <c r="X82" s="27"/>
      <c r="Y82" s="27"/>
      <c r="Z82" s="27"/>
      <c r="AA82" s="27"/>
      <c r="AB82" s="27"/>
      <c r="AC82" s="27"/>
      <c r="AD82" s="27"/>
      <c r="AE82" s="27"/>
      <c r="AF82" s="27"/>
    </row>
    <row r="83" spans="1:32" ht="13.8" x14ac:dyDescent="0.25">
      <c r="A83" s="27"/>
      <c r="B83" s="27"/>
      <c r="C83" s="27"/>
      <c r="D83" s="27"/>
      <c r="E83" s="33"/>
      <c r="F83" s="27"/>
      <c r="G83" s="27"/>
      <c r="H83" s="27"/>
      <c r="I83" s="27"/>
      <c r="J83" s="27"/>
      <c r="K83" s="27"/>
      <c r="L83" s="27"/>
      <c r="M83" s="27"/>
      <c r="N83" s="27"/>
      <c r="O83" s="27"/>
      <c r="P83" s="27"/>
      <c r="Q83" s="27"/>
      <c r="R83" s="27"/>
      <c r="S83" s="27"/>
      <c r="T83" s="27"/>
      <c r="U83" s="27"/>
      <c r="V83" s="27"/>
      <c r="W83" s="27"/>
      <c r="X83" s="27"/>
      <c r="Y83" s="27"/>
      <c r="Z83" s="27"/>
      <c r="AA83" s="27"/>
      <c r="AB83" s="27"/>
      <c r="AC83" s="27"/>
      <c r="AD83" s="27"/>
      <c r="AE83" s="27"/>
      <c r="AF83" s="27"/>
    </row>
    <row r="84" spans="1:32" ht="13.8" x14ac:dyDescent="0.25">
      <c r="A84" s="27"/>
      <c r="B84" s="27"/>
      <c r="C84" s="27"/>
      <c r="D84" s="27"/>
      <c r="E84" s="33"/>
      <c r="F84" s="27"/>
      <c r="G84" s="27"/>
      <c r="H84" s="27"/>
      <c r="I84" s="27"/>
      <c r="J84" s="27"/>
      <c r="K84" s="27"/>
      <c r="L84" s="27"/>
      <c r="M84" s="27"/>
      <c r="N84" s="27"/>
      <c r="O84" s="27"/>
      <c r="P84" s="27"/>
      <c r="Q84" s="27"/>
      <c r="R84" s="27"/>
      <c r="S84" s="27"/>
      <c r="T84" s="27"/>
      <c r="U84" s="27"/>
      <c r="V84" s="27"/>
      <c r="W84" s="27"/>
      <c r="X84" s="27"/>
      <c r="Y84" s="27"/>
      <c r="Z84" s="27"/>
      <c r="AA84" s="27"/>
      <c r="AB84" s="27"/>
      <c r="AC84" s="27"/>
      <c r="AD84" s="27"/>
      <c r="AE84" s="27"/>
      <c r="AF84" s="27"/>
    </row>
    <row r="85" spans="1:32" ht="13.8" x14ac:dyDescent="0.25">
      <c r="A85" s="27"/>
      <c r="B85" s="27"/>
      <c r="C85" s="27"/>
      <c r="D85" s="27"/>
      <c r="E85" s="33"/>
      <c r="F85" s="27"/>
      <c r="G85" s="27"/>
      <c r="H85" s="27"/>
      <c r="I85" s="27"/>
      <c r="J85" s="27"/>
      <c r="K85" s="27"/>
      <c r="L85" s="27"/>
      <c r="M85" s="27"/>
      <c r="N85" s="27"/>
      <c r="O85" s="27"/>
      <c r="P85" s="27"/>
      <c r="Q85" s="27"/>
      <c r="R85" s="27"/>
      <c r="S85" s="27"/>
      <c r="T85" s="27"/>
      <c r="U85" s="27"/>
      <c r="V85" s="27"/>
      <c r="W85" s="27"/>
      <c r="X85" s="27"/>
      <c r="Y85" s="27"/>
      <c r="Z85" s="27"/>
      <c r="AA85" s="27"/>
      <c r="AB85" s="27"/>
      <c r="AC85" s="27"/>
      <c r="AD85" s="27"/>
      <c r="AE85" s="27"/>
      <c r="AF85" s="27"/>
    </row>
    <row r="86" spans="1:32" ht="13.8" x14ac:dyDescent="0.25">
      <c r="A86" s="27"/>
      <c r="B86" s="27"/>
      <c r="C86" s="27"/>
      <c r="D86" s="27"/>
      <c r="E86" s="33"/>
      <c r="F86" s="27"/>
      <c r="G86" s="27"/>
      <c r="H86" s="27"/>
      <c r="I86" s="27"/>
      <c r="J86" s="27"/>
      <c r="K86" s="27"/>
      <c r="L86" s="27"/>
      <c r="M86" s="27"/>
      <c r="N86" s="27"/>
      <c r="O86" s="27"/>
      <c r="P86" s="27"/>
      <c r="Q86" s="27"/>
      <c r="R86" s="27"/>
      <c r="S86" s="27"/>
      <c r="T86" s="27"/>
      <c r="U86" s="27"/>
      <c r="V86" s="27"/>
      <c r="W86" s="27"/>
      <c r="X86" s="27"/>
      <c r="Y86" s="27"/>
      <c r="Z86" s="27"/>
      <c r="AA86" s="27"/>
      <c r="AB86" s="27"/>
      <c r="AC86" s="27"/>
      <c r="AD86" s="27"/>
      <c r="AE86" s="27"/>
      <c r="AF86" s="27"/>
    </row>
    <row r="87" spans="1:32" ht="13.8" x14ac:dyDescent="0.25">
      <c r="A87" s="27"/>
      <c r="B87" s="27"/>
      <c r="C87" s="27"/>
      <c r="D87" s="27"/>
      <c r="E87" s="33"/>
      <c r="F87" s="27"/>
      <c r="G87" s="27"/>
      <c r="H87" s="27"/>
      <c r="I87" s="27"/>
      <c r="J87" s="27"/>
      <c r="K87" s="27"/>
      <c r="L87" s="27"/>
      <c r="M87" s="27"/>
      <c r="N87" s="27"/>
      <c r="O87" s="27"/>
      <c r="P87" s="27"/>
      <c r="Q87" s="27"/>
      <c r="R87" s="27"/>
      <c r="S87" s="27"/>
      <c r="T87" s="27"/>
      <c r="U87" s="27"/>
      <c r="V87" s="27"/>
      <c r="W87" s="27"/>
      <c r="X87" s="27"/>
      <c r="Y87" s="27"/>
      <c r="Z87" s="27"/>
      <c r="AA87" s="27"/>
      <c r="AB87" s="27"/>
      <c r="AC87" s="27"/>
      <c r="AD87" s="27"/>
      <c r="AE87" s="27"/>
      <c r="AF87" s="27"/>
    </row>
    <row r="88" spans="1:32" ht="13.8" x14ac:dyDescent="0.25">
      <c r="A88" s="27"/>
      <c r="B88" s="27"/>
      <c r="C88" s="27"/>
      <c r="D88" s="27"/>
      <c r="E88" s="33"/>
      <c r="F88" s="27"/>
      <c r="G88" s="27"/>
      <c r="H88" s="27"/>
      <c r="I88" s="27"/>
      <c r="J88" s="27"/>
      <c r="K88" s="27"/>
      <c r="L88" s="27"/>
      <c r="M88" s="27"/>
      <c r="N88" s="27"/>
      <c r="O88" s="27"/>
      <c r="P88" s="27"/>
      <c r="Q88" s="27"/>
      <c r="R88" s="27"/>
      <c r="S88" s="27"/>
      <c r="T88" s="27"/>
      <c r="U88" s="27"/>
      <c r="V88" s="27"/>
      <c r="W88" s="27"/>
      <c r="X88" s="27"/>
      <c r="Y88" s="27"/>
      <c r="Z88" s="27"/>
      <c r="AA88" s="27"/>
      <c r="AB88" s="27"/>
      <c r="AC88" s="27"/>
      <c r="AD88" s="27"/>
      <c r="AE88" s="27"/>
      <c r="AF88" s="27"/>
    </row>
    <row r="89" spans="1:32" ht="13.8" x14ac:dyDescent="0.25">
      <c r="A89" s="27"/>
      <c r="F89" s="6"/>
      <c r="G89" s="6"/>
      <c r="H89" s="6"/>
      <c r="I89" s="6"/>
      <c r="K89" s="6"/>
      <c r="L89" s="6"/>
      <c r="M89" s="6"/>
      <c r="N89" s="6"/>
      <c r="O89" s="6"/>
      <c r="P89" s="6"/>
      <c r="Q89" s="6"/>
      <c r="R89" s="6"/>
      <c r="S89" s="6"/>
      <c r="U89" s="6"/>
      <c r="AE89" s="6"/>
    </row>
    <row r="90" spans="1:32" ht="13.8" x14ac:dyDescent="0.25">
      <c r="A90" s="27"/>
      <c r="F90" s="6"/>
      <c r="G90" s="6"/>
      <c r="H90" s="6"/>
      <c r="I90" s="6"/>
      <c r="K90" s="6"/>
      <c r="L90" s="6"/>
      <c r="M90" s="6"/>
      <c r="N90" s="6"/>
      <c r="O90" s="6"/>
      <c r="P90" s="6"/>
      <c r="Q90" s="6"/>
      <c r="R90" s="6"/>
      <c r="S90" s="6"/>
      <c r="U90" s="6"/>
      <c r="AE90" s="6"/>
    </row>
  </sheetData>
  <mergeCells count="34">
    <mergeCell ref="AE4:AE6"/>
    <mergeCell ref="Z5:AA5"/>
    <mergeCell ref="AF4:AF6"/>
    <mergeCell ref="Q3:S3"/>
    <mergeCell ref="AF3:AH3"/>
    <mergeCell ref="J4:S4"/>
    <mergeCell ref="T4:AD4"/>
    <mergeCell ref="T5:U5"/>
    <mergeCell ref="AD5:AD6"/>
    <mergeCell ref="AG4:AH5"/>
    <mergeCell ref="AC5:AC6"/>
    <mergeCell ref="V5:W5"/>
    <mergeCell ref="X5:Y5"/>
    <mergeCell ref="J5:K5"/>
    <mergeCell ref="R5:S5"/>
    <mergeCell ref="L5:M5"/>
    <mergeCell ref="D2:O2"/>
    <mergeCell ref="C46:H46"/>
    <mergeCell ref="C47:H47"/>
    <mergeCell ref="C44:H44"/>
    <mergeCell ref="C45:H45"/>
    <mergeCell ref="C43:H43"/>
    <mergeCell ref="N5:O5"/>
    <mergeCell ref="P5:Q5"/>
    <mergeCell ref="AB5:AB6"/>
    <mergeCell ref="A4:A6"/>
    <mergeCell ref="B4:B6"/>
    <mergeCell ref="C4:C6"/>
    <mergeCell ref="H4:H6"/>
    <mergeCell ref="I4:I6"/>
    <mergeCell ref="F4:G5"/>
    <mergeCell ref="D4:E4"/>
    <mergeCell ref="D5:D6"/>
    <mergeCell ref="E5:E6"/>
  </mergeCells>
  <phoneticPr fontId="4" type="noConversion"/>
  <pageMargins left="0.27559055118110198" right="0.27559055118110198" top="0.23622047244094499" bottom="0.47244094488188998" header="0.196850393700787" footer="0.55118110236220497"/>
  <pageSetup paperSize="9" scale="85" pageOrder="overThenDown" orientation="landscape" r:id="rId1"/>
  <headerFooter alignWithMargins="0"/>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D23"/>
  <sheetViews>
    <sheetView workbookViewId="0">
      <selection activeCell="A3" sqref="A3:D3"/>
    </sheetView>
  </sheetViews>
  <sheetFormatPr defaultRowHeight="13.2" x14ac:dyDescent="0.25"/>
  <cols>
    <col min="1" max="1" width="4.33203125" customWidth="1"/>
    <col min="2" max="2" width="56.33203125" customWidth="1"/>
    <col min="3" max="3" width="17.44140625" customWidth="1"/>
    <col min="4" max="4" width="16.33203125" customWidth="1"/>
  </cols>
  <sheetData>
    <row r="1" spans="1:4" x14ac:dyDescent="0.25">
      <c r="D1" s="204" t="s">
        <v>336</v>
      </c>
    </row>
    <row r="2" spans="1:4" x14ac:dyDescent="0.25">
      <c r="D2" s="204"/>
    </row>
    <row r="3" spans="1:4" x14ac:dyDescent="0.25">
      <c r="A3" s="709" t="s">
        <v>940</v>
      </c>
      <c r="B3" s="709"/>
      <c r="C3" s="709"/>
      <c r="D3" s="709"/>
    </row>
    <row r="4" spans="1:4" x14ac:dyDescent="0.25">
      <c r="A4" s="169"/>
      <c r="B4" s="169"/>
      <c r="C4" s="169"/>
      <c r="D4" s="169"/>
    </row>
    <row r="5" spans="1:4" ht="15" customHeight="1" x14ac:dyDescent="0.25">
      <c r="A5" s="94"/>
      <c r="B5" s="94"/>
      <c r="C5" s="94"/>
      <c r="D5" s="206" t="s">
        <v>221</v>
      </c>
    </row>
    <row r="6" spans="1:4" ht="33" customHeight="1" x14ac:dyDescent="0.25">
      <c r="A6" s="95" t="s">
        <v>2</v>
      </c>
      <c r="B6" s="95" t="s">
        <v>165</v>
      </c>
      <c r="C6" s="95" t="s">
        <v>280</v>
      </c>
      <c r="D6" s="95" t="s">
        <v>338</v>
      </c>
    </row>
    <row r="7" spans="1:4" ht="18" customHeight="1" x14ac:dyDescent="0.25">
      <c r="A7" s="89">
        <v>1</v>
      </c>
      <c r="B7" s="92"/>
      <c r="C7" s="92"/>
      <c r="D7" s="112">
        <f t="shared" ref="D7:D12" si="0">C7*12</f>
        <v>0</v>
      </c>
    </row>
    <row r="8" spans="1:4" ht="18" customHeight="1" x14ac:dyDescent="0.25">
      <c r="A8" s="89">
        <f>A7+1</f>
        <v>2</v>
      </c>
      <c r="B8" s="92"/>
      <c r="C8" s="92"/>
      <c r="D8" s="112">
        <f t="shared" si="0"/>
        <v>0</v>
      </c>
    </row>
    <row r="9" spans="1:4" ht="18" customHeight="1" x14ac:dyDescent="0.25">
      <c r="A9" s="89">
        <f>A8+1</f>
        <v>3</v>
      </c>
      <c r="B9" s="92"/>
      <c r="C9" s="92"/>
      <c r="D9" s="112">
        <f t="shared" si="0"/>
        <v>0</v>
      </c>
    </row>
    <row r="10" spans="1:4" ht="18" customHeight="1" x14ac:dyDescent="0.25">
      <c r="A10" s="89">
        <f>A9+1</f>
        <v>4</v>
      </c>
      <c r="B10" s="92"/>
      <c r="C10" s="92"/>
      <c r="D10" s="112">
        <f t="shared" si="0"/>
        <v>0</v>
      </c>
    </row>
    <row r="11" spans="1:4" ht="18" customHeight="1" x14ac:dyDescent="0.25">
      <c r="A11" s="89">
        <f>A10+1</f>
        <v>5</v>
      </c>
      <c r="B11" s="92"/>
      <c r="C11" s="92"/>
      <c r="D11" s="112">
        <f t="shared" si="0"/>
        <v>0</v>
      </c>
    </row>
    <row r="12" spans="1:4" ht="18" customHeight="1" x14ac:dyDescent="0.25">
      <c r="A12" s="89">
        <f>A11+1</f>
        <v>6</v>
      </c>
      <c r="B12" s="92"/>
      <c r="C12" s="92"/>
      <c r="D12" s="112">
        <f t="shared" si="0"/>
        <v>0</v>
      </c>
    </row>
    <row r="13" spans="1:4" ht="18" customHeight="1" x14ac:dyDescent="0.25">
      <c r="A13" s="761" t="s">
        <v>58</v>
      </c>
      <c r="B13" s="762"/>
      <c r="C13" s="237">
        <f>SUM(C7:C12)</f>
        <v>0</v>
      </c>
      <c r="D13" s="237">
        <f>SUM(D7:D12)</f>
        <v>0</v>
      </c>
    </row>
    <row r="14" spans="1:4" ht="18" customHeight="1" x14ac:dyDescent="0.25">
      <c r="A14" s="97"/>
      <c r="B14" s="97"/>
      <c r="C14" s="98"/>
      <c r="D14" s="98"/>
    </row>
    <row r="15" spans="1:4" ht="18" customHeight="1" x14ac:dyDescent="0.25">
      <c r="A15" s="97"/>
      <c r="B15" s="97"/>
      <c r="C15" s="172" t="s">
        <v>242</v>
      </c>
      <c r="D15" s="159">
        <f>D13/1000</f>
        <v>0</v>
      </c>
    </row>
    <row r="17" spans="1:2" x14ac:dyDescent="0.25">
      <c r="A17" s="82" t="s">
        <v>127</v>
      </c>
    </row>
    <row r="18" spans="1:2" x14ac:dyDescent="0.25">
      <c r="A18" s="82"/>
    </row>
    <row r="19" spans="1:2" x14ac:dyDescent="0.25">
      <c r="A19" s="82" t="s">
        <v>128</v>
      </c>
    </row>
    <row r="22" spans="1:2" x14ac:dyDescent="0.25">
      <c r="A22" s="236" t="s">
        <v>350</v>
      </c>
    </row>
    <row r="23" spans="1:2" x14ac:dyDescent="0.25">
      <c r="B23" s="236" t="s">
        <v>352</v>
      </c>
    </row>
  </sheetData>
  <mergeCells count="2">
    <mergeCell ref="A3:D3"/>
    <mergeCell ref="A13:B13"/>
  </mergeCells>
  <pageMargins left="0.7" right="0.39583333333333331" top="0.75" bottom="0.75" header="0.3" footer="0.3"/>
  <pageSetup orientation="portrait"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P61"/>
  <sheetViews>
    <sheetView workbookViewId="0">
      <selection activeCell="A3" sqref="A3:D3"/>
    </sheetView>
  </sheetViews>
  <sheetFormatPr defaultColWidth="9.109375" defaultRowHeight="11.4" x14ac:dyDescent="0.2"/>
  <cols>
    <col min="1" max="1" width="12.33203125" style="82" customWidth="1"/>
    <col min="2" max="2" width="16.88671875" style="115" customWidth="1"/>
    <col min="3" max="3" width="49.33203125" style="82" customWidth="1"/>
    <col min="4" max="4" width="18.33203125" style="82" customWidth="1"/>
    <col min="5" max="16384" width="9.109375" style="82"/>
  </cols>
  <sheetData>
    <row r="1" spans="1:16" ht="13.2" x14ac:dyDescent="0.2">
      <c r="D1" s="204" t="s">
        <v>337</v>
      </c>
    </row>
    <row r="3" spans="1:16" ht="12" x14ac:dyDescent="0.25">
      <c r="A3" s="763" t="s">
        <v>939</v>
      </c>
      <c r="B3" s="763"/>
      <c r="C3" s="763"/>
      <c r="D3" s="763"/>
      <c r="E3" s="114"/>
      <c r="F3" s="114"/>
      <c r="G3" s="114"/>
      <c r="H3" s="114"/>
      <c r="I3" s="114"/>
      <c r="J3" s="114"/>
      <c r="K3" s="114"/>
      <c r="L3" s="114"/>
      <c r="M3" s="114"/>
      <c r="N3" s="114"/>
      <c r="O3" s="114"/>
      <c r="P3" s="114"/>
    </row>
    <row r="4" spans="1:16" ht="12" x14ac:dyDescent="0.25">
      <c r="A4" s="179"/>
      <c r="B4" s="179"/>
      <c r="C4" s="179"/>
      <c r="D4" s="179"/>
      <c r="E4" s="114"/>
      <c r="F4" s="114"/>
      <c r="G4" s="114"/>
      <c r="H4" s="114"/>
      <c r="I4" s="114"/>
      <c r="J4" s="114"/>
      <c r="K4" s="114"/>
      <c r="L4" s="114"/>
      <c r="M4" s="114"/>
      <c r="N4" s="114"/>
      <c r="O4" s="114"/>
      <c r="P4" s="114"/>
    </row>
    <row r="5" spans="1:16" ht="13.8" x14ac:dyDescent="0.25">
      <c r="D5" s="206" t="s">
        <v>221</v>
      </c>
    </row>
    <row r="6" spans="1:16" x14ac:dyDescent="0.2">
      <c r="A6" s="767" t="s">
        <v>30</v>
      </c>
      <c r="B6" s="768" t="s">
        <v>34</v>
      </c>
      <c r="C6" s="769"/>
      <c r="D6" s="116"/>
    </row>
    <row r="7" spans="1:16" ht="15" customHeight="1" x14ac:dyDescent="0.2">
      <c r="A7" s="767"/>
      <c r="B7" s="764" t="s">
        <v>35</v>
      </c>
      <c r="C7" s="117" t="s">
        <v>44</v>
      </c>
      <c r="D7" s="116"/>
    </row>
    <row r="8" spans="1:16" ht="15" customHeight="1" x14ac:dyDescent="0.2">
      <c r="A8" s="767"/>
      <c r="B8" s="764"/>
      <c r="C8" s="117" t="s">
        <v>45</v>
      </c>
      <c r="D8" s="118">
        <f>D6*D7*365</f>
        <v>0</v>
      </c>
    </row>
    <row r="9" spans="1:16" ht="15" customHeight="1" x14ac:dyDescent="0.2">
      <c r="A9" s="767"/>
      <c r="B9" s="764"/>
      <c r="C9" s="117" t="s">
        <v>179</v>
      </c>
      <c r="D9" s="116"/>
    </row>
    <row r="10" spans="1:16" ht="15" customHeight="1" x14ac:dyDescent="0.2">
      <c r="A10" s="767"/>
      <c r="B10" s="764"/>
      <c r="C10" s="117" t="s">
        <v>46</v>
      </c>
      <c r="D10" s="118">
        <f>D8*D9</f>
        <v>0</v>
      </c>
    </row>
    <row r="11" spans="1:16" ht="15" customHeight="1" x14ac:dyDescent="0.2">
      <c r="A11" s="767"/>
      <c r="B11" s="764"/>
      <c r="C11" s="117" t="s">
        <v>178</v>
      </c>
      <c r="D11" s="116"/>
    </row>
    <row r="12" spans="1:16" ht="15" customHeight="1" x14ac:dyDescent="0.2">
      <c r="A12" s="767"/>
      <c r="B12" s="764"/>
      <c r="C12" s="119" t="s">
        <v>341</v>
      </c>
      <c r="D12" s="120">
        <f>D10*D11/1000</f>
        <v>0</v>
      </c>
    </row>
    <row r="13" spans="1:16" ht="15" customHeight="1" x14ac:dyDescent="0.2">
      <c r="A13" s="767"/>
      <c r="B13" s="764" t="s">
        <v>36</v>
      </c>
      <c r="C13" s="117" t="s">
        <v>47</v>
      </c>
      <c r="D13" s="118">
        <f>D6*3*12</f>
        <v>0</v>
      </c>
    </row>
    <row r="14" spans="1:16" ht="15" customHeight="1" x14ac:dyDescent="0.2">
      <c r="A14" s="767"/>
      <c r="B14" s="764"/>
      <c r="C14" s="117" t="s">
        <v>179</v>
      </c>
      <c r="D14" s="116"/>
    </row>
    <row r="15" spans="1:16" ht="15" customHeight="1" x14ac:dyDescent="0.2">
      <c r="A15" s="767"/>
      <c r="B15" s="764"/>
      <c r="C15" s="117" t="s">
        <v>342</v>
      </c>
      <c r="D15" s="116"/>
    </row>
    <row r="16" spans="1:16" ht="15" customHeight="1" x14ac:dyDescent="0.2">
      <c r="A16" s="767"/>
      <c r="B16" s="764"/>
      <c r="C16" s="119" t="s">
        <v>341</v>
      </c>
      <c r="D16" s="120">
        <f>D13*D14*D15/1000</f>
        <v>0</v>
      </c>
    </row>
    <row r="17" spans="1:4" ht="15" customHeight="1" x14ac:dyDescent="0.2">
      <c r="A17" s="767"/>
      <c r="B17" s="764" t="s">
        <v>37</v>
      </c>
      <c r="C17" s="117" t="s">
        <v>47</v>
      </c>
      <c r="D17" s="118">
        <f>D6*12</f>
        <v>0</v>
      </c>
    </row>
    <row r="18" spans="1:4" ht="15" customHeight="1" x14ac:dyDescent="0.2">
      <c r="A18" s="767"/>
      <c r="B18" s="764"/>
      <c r="C18" s="117" t="s">
        <v>179</v>
      </c>
      <c r="D18" s="116"/>
    </row>
    <row r="19" spans="1:4" ht="15" customHeight="1" x14ac:dyDescent="0.2">
      <c r="A19" s="767"/>
      <c r="B19" s="764"/>
      <c r="C19" s="117" t="s">
        <v>343</v>
      </c>
      <c r="D19" s="116"/>
    </row>
    <row r="20" spans="1:4" ht="12" x14ac:dyDescent="0.2">
      <c r="A20" s="767"/>
      <c r="B20" s="764"/>
      <c r="C20" s="119" t="s">
        <v>341</v>
      </c>
      <c r="D20" s="120">
        <f>D17*D18*D19/1000</f>
        <v>0</v>
      </c>
    </row>
    <row r="21" spans="1:4" ht="12" x14ac:dyDescent="0.2">
      <c r="A21" s="767"/>
      <c r="B21" s="765" t="s">
        <v>344</v>
      </c>
      <c r="C21" s="766"/>
      <c r="D21" s="120">
        <f>D12+D16+D20</f>
        <v>0</v>
      </c>
    </row>
    <row r="22" spans="1:4" x14ac:dyDescent="0.2">
      <c r="A22" s="767" t="s">
        <v>31</v>
      </c>
      <c r="B22" s="764" t="s">
        <v>38</v>
      </c>
      <c r="C22" s="764"/>
      <c r="D22" s="116"/>
    </row>
    <row r="23" spans="1:4" x14ac:dyDescent="0.2">
      <c r="A23" s="767"/>
      <c r="B23" s="764" t="s">
        <v>39</v>
      </c>
      <c r="C23" s="117" t="s">
        <v>48</v>
      </c>
      <c r="D23" s="116"/>
    </row>
    <row r="24" spans="1:4" x14ac:dyDescent="0.2">
      <c r="A24" s="767"/>
      <c r="B24" s="764"/>
      <c r="C24" s="117" t="s">
        <v>45</v>
      </c>
      <c r="D24" s="118">
        <f>D22*D23*365</f>
        <v>0</v>
      </c>
    </row>
    <row r="25" spans="1:4" x14ac:dyDescent="0.2">
      <c r="A25" s="767"/>
      <c r="B25" s="764"/>
      <c r="C25" s="117" t="s">
        <v>179</v>
      </c>
      <c r="D25" s="116"/>
    </row>
    <row r="26" spans="1:4" x14ac:dyDescent="0.2">
      <c r="A26" s="767"/>
      <c r="B26" s="764"/>
      <c r="C26" s="117" t="s">
        <v>46</v>
      </c>
      <c r="D26" s="118">
        <f>D24*D25</f>
        <v>0</v>
      </c>
    </row>
    <row r="27" spans="1:4" x14ac:dyDescent="0.2">
      <c r="A27" s="767"/>
      <c r="B27" s="764"/>
      <c r="C27" s="117" t="s">
        <v>180</v>
      </c>
      <c r="D27" s="116"/>
    </row>
    <row r="28" spans="1:4" ht="12" x14ac:dyDescent="0.2">
      <c r="A28" s="767"/>
      <c r="B28" s="764"/>
      <c r="C28" s="119" t="s">
        <v>341</v>
      </c>
      <c r="D28" s="120">
        <f>D26*D27/1000</f>
        <v>0</v>
      </c>
    </row>
    <row r="29" spans="1:4" x14ac:dyDescent="0.2">
      <c r="A29" s="767"/>
      <c r="B29" s="764" t="s">
        <v>36</v>
      </c>
      <c r="C29" s="117" t="s">
        <v>47</v>
      </c>
      <c r="D29" s="118">
        <f>3*12*D22</f>
        <v>0</v>
      </c>
    </row>
    <row r="30" spans="1:4" x14ac:dyDescent="0.2">
      <c r="A30" s="767"/>
      <c r="B30" s="764"/>
      <c r="C30" s="117" t="s">
        <v>179</v>
      </c>
      <c r="D30" s="116"/>
    </row>
    <row r="31" spans="1:4" x14ac:dyDescent="0.2">
      <c r="A31" s="767"/>
      <c r="B31" s="764"/>
      <c r="C31" s="117" t="s">
        <v>343</v>
      </c>
      <c r="D31" s="116"/>
    </row>
    <row r="32" spans="1:4" ht="12" x14ac:dyDescent="0.2">
      <c r="A32" s="767"/>
      <c r="B32" s="764"/>
      <c r="C32" s="119" t="s">
        <v>341</v>
      </c>
      <c r="D32" s="120">
        <f>D29*D30*D31/1000</f>
        <v>0</v>
      </c>
    </row>
    <row r="33" spans="1:4" x14ac:dyDescent="0.2">
      <c r="A33" s="767"/>
      <c r="B33" s="764" t="s">
        <v>37</v>
      </c>
      <c r="C33" s="117" t="s">
        <v>47</v>
      </c>
      <c r="D33" s="118">
        <f>D22*12</f>
        <v>0</v>
      </c>
    </row>
    <row r="34" spans="1:4" x14ac:dyDescent="0.2">
      <c r="A34" s="767"/>
      <c r="B34" s="764"/>
      <c r="C34" s="117" t="s">
        <v>179</v>
      </c>
      <c r="D34" s="116"/>
    </row>
    <row r="35" spans="1:4" x14ac:dyDescent="0.2">
      <c r="A35" s="767"/>
      <c r="B35" s="764"/>
      <c r="C35" s="117" t="s">
        <v>343</v>
      </c>
      <c r="D35" s="116"/>
    </row>
    <row r="36" spans="1:4" ht="12" x14ac:dyDescent="0.2">
      <c r="A36" s="767"/>
      <c r="B36" s="764"/>
      <c r="C36" s="119" t="s">
        <v>341</v>
      </c>
      <c r="D36" s="120">
        <f>D33*D34*D35/1000</f>
        <v>0</v>
      </c>
    </row>
    <row r="37" spans="1:4" ht="12" x14ac:dyDescent="0.2">
      <c r="A37" s="767"/>
      <c r="B37" s="765" t="s">
        <v>345</v>
      </c>
      <c r="C37" s="766"/>
      <c r="D37" s="120">
        <f>D28+D32+D36</f>
        <v>0</v>
      </c>
    </row>
    <row r="38" spans="1:4" x14ac:dyDescent="0.2">
      <c r="A38" s="772" t="s">
        <v>32</v>
      </c>
      <c r="B38" s="768" t="s">
        <v>40</v>
      </c>
      <c r="C38" s="769"/>
      <c r="D38" s="116"/>
    </row>
    <row r="39" spans="1:4" x14ac:dyDescent="0.2">
      <c r="A39" s="773"/>
      <c r="B39" s="764" t="s">
        <v>41</v>
      </c>
      <c r="C39" s="116" t="s">
        <v>49</v>
      </c>
      <c r="D39" s="116"/>
    </row>
    <row r="40" spans="1:4" x14ac:dyDescent="0.2">
      <c r="A40" s="773"/>
      <c r="B40" s="764"/>
      <c r="C40" s="117" t="s">
        <v>50</v>
      </c>
      <c r="D40" s="118">
        <f>D38*D39*150</f>
        <v>0</v>
      </c>
    </row>
    <row r="41" spans="1:4" x14ac:dyDescent="0.2">
      <c r="A41" s="773"/>
      <c r="B41" s="764"/>
      <c r="C41" s="117" t="s">
        <v>181</v>
      </c>
      <c r="D41" s="116"/>
    </row>
    <row r="42" spans="1:4" x14ac:dyDescent="0.2">
      <c r="A42" s="773"/>
      <c r="B42" s="764"/>
      <c r="C42" s="117" t="s">
        <v>343</v>
      </c>
      <c r="D42" s="116"/>
    </row>
    <row r="43" spans="1:4" ht="12" x14ac:dyDescent="0.2">
      <c r="A43" s="773"/>
      <c r="B43" s="764"/>
      <c r="C43" s="119" t="s">
        <v>341</v>
      </c>
      <c r="D43" s="120">
        <f>D40*D41*D42/1000</f>
        <v>0</v>
      </c>
    </row>
    <row r="44" spans="1:4" x14ac:dyDescent="0.2">
      <c r="A44" s="773"/>
      <c r="B44" s="764" t="s">
        <v>42</v>
      </c>
      <c r="C44" s="117" t="s">
        <v>51</v>
      </c>
      <c r="D44" s="118">
        <f>21*D38</f>
        <v>0</v>
      </c>
    </row>
    <row r="45" spans="1:4" x14ac:dyDescent="0.2">
      <c r="A45" s="773"/>
      <c r="B45" s="764"/>
      <c r="C45" s="117" t="s">
        <v>179</v>
      </c>
      <c r="D45" s="116"/>
    </row>
    <row r="46" spans="1:4" x14ac:dyDescent="0.2">
      <c r="A46" s="773"/>
      <c r="B46" s="764"/>
      <c r="C46" s="117" t="s">
        <v>343</v>
      </c>
      <c r="D46" s="116"/>
    </row>
    <row r="47" spans="1:4" ht="12" x14ac:dyDescent="0.2">
      <c r="A47" s="773"/>
      <c r="B47" s="764"/>
      <c r="C47" s="119" t="s">
        <v>341</v>
      </c>
      <c r="D47" s="120">
        <f>D44*D45*D46/1000</f>
        <v>0</v>
      </c>
    </row>
    <row r="48" spans="1:4" ht="12" x14ac:dyDescent="0.2">
      <c r="A48" s="774"/>
      <c r="B48" s="765" t="s">
        <v>346</v>
      </c>
      <c r="C48" s="766"/>
      <c r="D48" s="120">
        <f>D43+D47</f>
        <v>0</v>
      </c>
    </row>
    <row r="49" spans="1:4" x14ac:dyDescent="0.2">
      <c r="A49" s="772" t="s">
        <v>33</v>
      </c>
      <c r="B49" s="764" t="s">
        <v>43</v>
      </c>
      <c r="C49" s="764"/>
      <c r="D49" s="116"/>
    </row>
    <row r="50" spans="1:4" x14ac:dyDescent="0.2">
      <c r="A50" s="773"/>
      <c r="B50" s="764" t="s">
        <v>179</v>
      </c>
      <c r="C50" s="764"/>
      <c r="D50" s="116"/>
    </row>
    <row r="51" spans="1:4" x14ac:dyDescent="0.2">
      <c r="A51" s="773"/>
      <c r="B51" s="764" t="s">
        <v>343</v>
      </c>
      <c r="C51" s="764"/>
      <c r="D51" s="116"/>
    </row>
    <row r="52" spans="1:4" ht="12" x14ac:dyDescent="0.2">
      <c r="A52" s="774"/>
      <c r="B52" s="775" t="s">
        <v>347</v>
      </c>
      <c r="C52" s="776"/>
      <c r="D52" s="120">
        <f>D49*D50*D51/1000</f>
        <v>0</v>
      </c>
    </row>
    <row r="53" spans="1:4" ht="12" x14ac:dyDescent="0.2">
      <c r="A53" s="771" t="s">
        <v>348</v>
      </c>
      <c r="B53" s="771"/>
      <c r="C53" s="771"/>
      <c r="D53" s="121"/>
    </row>
    <row r="54" spans="1:4" ht="12" x14ac:dyDescent="0.2">
      <c r="A54" s="770" t="s">
        <v>349</v>
      </c>
      <c r="B54" s="770"/>
      <c r="C54" s="770"/>
      <c r="D54" s="242">
        <f>D21+D37+D48+D52+D53</f>
        <v>0</v>
      </c>
    </row>
    <row r="55" spans="1:4" ht="12" x14ac:dyDescent="0.2">
      <c r="A55" s="240"/>
      <c r="B55" s="240"/>
      <c r="C55" s="240"/>
      <c r="D55" s="241"/>
    </row>
    <row r="56" spans="1:4" ht="13.8" x14ac:dyDescent="0.25">
      <c r="A56" s="240"/>
      <c r="B56" s="240"/>
      <c r="C56" s="172" t="s">
        <v>242</v>
      </c>
      <c r="D56" s="159">
        <f>D54/1000</f>
        <v>0</v>
      </c>
    </row>
    <row r="57" spans="1:4" ht="12" x14ac:dyDescent="0.2">
      <c r="A57" s="240"/>
      <c r="B57" s="240"/>
      <c r="C57" s="240"/>
      <c r="D57" s="241"/>
    </row>
    <row r="59" spans="1:4" x14ac:dyDescent="0.2">
      <c r="A59" s="82" t="s">
        <v>176</v>
      </c>
    </row>
    <row r="61" spans="1:4" x14ac:dyDescent="0.2">
      <c r="A61" s="82" t="s">
        <v>177</v>
      </c>
    </row>
  </sheetData>
  <mergeCells count="25">
    <mergeCell ref="A54:C54"/>
    <mergeCell ref="B33:B36"/>
    <mergeCell ref="B37:C37"/>
    <mergeCell ref="A53:C53"/>
    <mergeCell ref="A6:A21"/>
    <mergeCell ref="A49:A52"/>
    <mergeCell ref="B49:C49"/>
    <mergeCell ref="B50:C50"/>
    <mergeCell ref="B51:C51"/>
    <mergeCell ref="B52:C52"/>
    <mergeCell ref="A38:A48"/>
    <mergeCell ref="B38:C38"/>
    <mergeCell ref="B39:B43"/>
    <mergeCell ref="B48:C48"/>
    <mergeCell ref="B44:B47"/>
    <mergeCell ref="A3:D3"/>
    <mergeCell ref="B29:B32"/>
    <mergeCell ref="B17:B20"/>
    <mergeCell ref="B21:C21"/>
    <mergeCell ref="A22:A37"/>
    <mergeCell ref="B6:C6"/>
    <mergeCell ref="B7:B12"/>
    <mergeCell ref="B13:B16"/>
    <mergeCell ref="B22:C22"/>
    <mergeCell ref="B23:B28"/>
  </mergeCells>
  <pageMargins left="0.78" right="0.48" top="0.64" bottom="0.18" header="0.3" footer="0.16"/>
  <pageSetup scale="97" orientation="portrait"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E19"/>
  <sheetViews>
    <sheetView workbookViewId="0">
      <selection activeCell="B16" sqref="B16"/>
    </sheetView>
  </sheetViews>
  <sheetFormatPr defaultRowHeight="13.2" x14ac:dyDescent="0.25"/>
  <cols>
    <col min="1" max="1" width="4.33203125" customWidth="1"/>
    <col min="2" max="2" width="39" customWidth="1"/>
    <col min="3" max="3" width="12.44140625" customWidth="1"/>
    <col min="4" max="4" width="14.88671875" customWidth="1"/>
    <col min="5" max="5" width="26" customWidth="1"/>
  </cols>
  <sheetData>
    <row r="1" spans="1:5" x14ac:dyDescent="0.25">
      <c r="E1" s="204" t="s">
        <v>340</v>
      </c>
    </row>
    <row r="3" spans="1:5" x14ac:dyDescent="0.25">
      <c r="A3" s="669" t="s">
        <v>948</v>
      </c>
      <c r="B3" s="669"/>
      <c r="C3" s="669"/>
      <c r="D3" s="669"/>
      <c r="E3" s="669"/>
    </row>
    <row r="4" spans="1:5" x14ac:dyDescent="0.25">
      <c r="A4" s="86"/>
      <c r="B4" s="86"/>
      <c r="C4" s="86"/>
      <c r="D4" s="86"/>
      <c r="E4" s="86"/>
    </row>
    <row r="5" spans="1:5" ht="13.8" x14ac:dyDescent="0.25">
      <c r="E5" s="206" t="s">
        <v>221</v>
      </c>
    </row>
    <row r="6" spans="1:5" s="16" customFormat="1" ht="45.75" customHeight="1" x14ac:dyDescent="0.25">
      <c r="A6" s="18" t="s">
        <v>2</v>
      </c>
      <c r="B6" s="18" t="s">
        <v>191</v>
      </c>
      <c r="C6" s="18" t="s">
        <v>280</v>
      </c>
      <c r="D6" s="18" t="s">
        <v>339</v>
      </c>
      <c r="E6" s="18" t="s">
        <v>190</v>
      </c>
    </row>
    <row r="7" spans="1:5" s="88" customFormat="1" x14ac:dyDescent="0.25">
      <c r="A7" s="89">
        <v>1</v>
      </c>
      <c r="B7" s="92" t="s">
        <v>949</v>
      </c>
      <c r="C7" s="92">
        <v>1500000</v>
      </c>
      <c r="D7" s="92">
        <v>10500000</v>
      </c>
      <c r="E7" s="180"/>
    </row>
    <row r="8" spans="1:5" ht="15.75" customHeight="1" x14ac:dyDescent="0.25">
      <c r="A8" s="761" t="s">
        <v>58</v>
      </c>
      <c r="B8" s="762"/>
      <c r="C8" s="237">
        <f>SUM(C7:C7)</f>
        <v>1500000</v>
      </c>
      <c r="D8" s="237">
        <f>SUM(D7:D7)</f>
        <v>10500000</v>
      </c>
      <c r="E8" s="239"/>
    </row>
    <row r="9" spans="1:5" ht="16.5" customHeight="1" x14ac:dyDescent="0.25">
      <c r="A9" s="94"/>
      <c r="B9" s="94"/>
      <c r="C9" s="94"/>
      <c r="D9" s="94"/>
      <c r="E9" s="94"/>
    </row>
    <row r="10" spans="1:5" ht="16.5" customHeight="1" x14ac:dyDescent="0.25">
      <c r="A10" s="94"/>
      <c r="B10" s="94"/>
      <c r="C10" s="172" t="s">
        <v>242</v>
      </c>
      <c r="D10" s="159">
        <f>D8/1000</f>
        <v>10500</v>
      </c>
      <c r="E10" s="94"/>
    </row>
    <row r="13" spans="1:5" x14ac:dyDescent="0.25">
      <c r="A13" s="82"/>
    </row>
    <row r="14" spans="1:5" x14ac:dyDescent="0.25">
      <c r="A14" s="82" t="s">
        <v>950</v>
      </c>
    </row>
    <row r="15" spans="1:5" x14ac:dyDescent="0.25">
      <c r="A15" s="82"/>
    </row>
    <row r="16" spans="1:5" x14ac:dyDescent="0.25">
      <c r="A16" s="82" t="s">
        <v>951</v>
      </c>
    </row>
    <row r="18" spans="1:2" x14ac:dyDescent="0.25">
      <c r="A18" s="570"/>
    </row>
    <row r="19" spans="1:2" x14ac:dyDescent="0.25">
      <c r="B19" s="570"/>
    </row>
  </sheetData>
  <mergeCells count="2">
    <mergeCell ref="A3:E3"/>
    <mergeCell ref="A8:B8"/>
  </mergeCells>
  <pageMargins left="0.7" right="0.36458333333333331" top="0.75" bottom="0.75" header="0.3" footer="0.3"/>
  <pageSetup orientation="portrait"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D36"/>
  <sheetViews>
    <sheetView view="pageLayout" workbookViewId="0">
      <selection activeCell="C10" sqref="C10:C22"/>
    </sheetView>
  </sheetViews>
  <sheetFormatPr defaultRowHeight="13.2" x14ac:dyDescent="0.25"/>
  <cols>
    <col min="1" max="1" width="4" customWidth="1"/>
    <col min="2" max="2" width="45.5546875" customWidth="1"/>
    <col min="3" max="3" width="18.109375" customWidth="1"/>
    <col min="4" max="4" width="60" customWidth="1"/>
  </cols>
  <sheetData>
    <row r="1" spans="1:4" x14ac:dyDescent="0.25">
      <c r="D1" s="204" t="s">
        <v>354</v>
      </c>
    </row>
    <row r="3" spans="1:4" x14ac:dyDescent="0.25">
      <c r="A3" s="669" t="s">
        <v>600</v>
      </c>
      <c r="B3" s="669"/>
      <c r="C3" s="669"/>
      <c r="D3" s="669"/>
    </row>
    <row r="4" spans="1:4" x14ac:dyDescent="0.25">
      <c r="A4" s="86"/>
      <c r="B4" s="86"/>
      <c r="C4" s="86"/>
      <c r="D4" s="86"/>
    </row>
    <row r="5" spans="1:4" ht="13.8" x14ac:dyDescent="0.25">
      <c r="D5" s="206" t="s">
        <v>221</v>
      </c>
    </row>
    <row r="6" spans="1:4" s="16" customFormat="1" ht="38.25" customHeight="1" x14ac:dyDescent="0.25">
      <c r="A6" s="17" t="s">
        <v>2</v>
      </c>
      <c r="B6" s="17" t="s">
        <v>355</v>
      </c>
      <c r="C6" s="21" t="s">
        <v>353</v>
      </c>
      <c r="D6" s="17" t="s">
        <v>169</v>
      </c>
    </row>
    <row r="7" spans="1:4" x14ac:dyDescent="0.25">
      <c r="A7" s="87">
        <v>1</v>
      </c>
      <c r="B7" s="87"/>
      <c r="C7" s="99"/>
      <c r="D7" s="87"/>
    </row>
    <row r="8" spans="1:4" x14ac:dyDescent="0.25">
      <c r="A8" s="87">
        <f>A7+1</f>
        <v>2</v>
      </c>
      <c r="B8" s="87"/>
      <c r="C8" s="99"/>
      <c r="D8" s="87"/>
    </row>
    <row r="9" spans="1:4" x14ac:dyDescent="0.25">
      <c r="A9" s="87">
        <f t="shared" ref="A9:A22" si="0">A8+1</f>
        <v>3</v>
      </c>
      <c r="B9" s="87"/>
      <c r="C9" s="99"/>
      <c r="D9" s="87"/>
    </row>
    <row r="10" spans="1:4" x14ac:dyDescent="0.25">
      <c r="A10" s="87">
        <f t="shared" si="0"/>
        <v>4</v>
      </c>
      <c r="B10" s="87"/>
      <c r="C10" s="99"/>
      <c r="D10" s="87"/>
    </row>
    <row r="11" spans="1:4" x14ac:dyDescent="0.25">
      <c r="A11" s="87">
        <f t="shared" si="0"/>
        <v>5</v>
      </c>
      <c r="B11" s="87"/>
      <c r="C11" s="99"/>
      <c r="D11" s="87"/>
    </row>
    <row r="12" spans="1:4" x14ac:dyDescent="0.25">
      <c r="A12" s="87">
        <f t="shared" si="0"/>
        <v>6</v>
      </c>
      <c r="B12" s="87"/>
      <c r="C12" s="99"/>
      <c r="D12" s="87"/>
    </row>
    <row r="13" spans="1:4" x14ac:dyDescent="0.25">
      <c r="A13" s="87">
        <f t="shared" si="0"/>
        <v>7</v>
      </c>
      <c r="B13" s="87"/>
      <c r="C13" s="99"/>
      <c r="D13" s="87"/>
    </row>
    <row r="14" spans="1:4" x14ac:dyDescent="0.25">
      <c r="A14" s="87">
        <f t="shared" si="0"/>
        <v>8</v>
      </c>
      <c r="B14" s="87"/>
      <c r="C14" s="99"/>
      <c r="D14" s="87"/>
    </row>
    <row r="15" spans="1:4" x14ac:dyDescent="0.25">
      <c r="A15" s="87">
        <f t="shared" si="0"/>
        <v>9</v>
      </c>
      <c r="B15" s="87"/>
      <c r="C15" s="99"/>
      <c r="D15" s="87"/>
    </row>
    <row r="16" spans="1:4" x14ac:dyDescent="0.25">
      <c r="A16" s="87">
        <f t="shared" si="0"/>
        <v>10</v>
      </c>
      <c r="B16" s="87"/>
      <c r="C16" s="99"/>
      <c r="D16" s="87"/>
    </row>
    <row r="17" spans="1:4" x14ac:dyDescent="0.25">
      <c r="A17" s="87">
        <f t="shared" si="0"/>
        <v>11</v>
      </c>
      <c r="B17" s="87"/>
      <c r="C17" s="99"/>
      <c r="D17" s="87"/>
    </row>
    <row r="18" spans="1:4" x14ac:dyDescent="0.25">
      <c r="A18" s="87">
        <f t="shared" si="0"/>
        <v>12</v>
      </c>
      <c r="B18" s="87"/>
      <c r="C18" s="99"/>
      <c r="D18" s="87"/>
    </row>
    <row r="19" spans="1:4" x14ac:dyDescent="0.25">
      <c r="A19" s="87">
        <f t="shared" si="0"/>
        <v>13</v>
      </c>
      <c r="B19" s="87"/>
      <c r="C19" s="99"/>
      <c r="D19" s="87"/>
    </row>
    <row r="20" spans="1:4" x14ac:dyDescent="0.25">
      <c r="A20" s="87">
        <f t="shared" si="0"/>
        <v>14</v>
      </c>
      <c r="B20" s="87"/>
      <c r="C20" s="99"/>
      <c r="D20" s="87"/>
    </row>
    <row r="21" spans="1:4" x14ac:dyDescent="0.25">
      <c r="A21" s="87">
        <f t="shared" si="0"/>
        <v>15</v>
      </c>
      <c r="B21" s="87"/>
      <c r="C21" s="99"/>
      <c r="D21" s="87"/>
    </row>
    <row r="22" spans="1:4" x14ac:dyDescent="0.25">
      <c r="A22" s="87">
        <f t="shared" si="0"/>
        <v>16</v>
      </c>
      <c r="B22" s="87"/>
      <c r="C22" s="99"/>
      <c r="D22" s="87"/>
    </row>
    <row r="23" spans="1:4" x14ac:dyDescent="0.25">
      <c r="A23" s="700" t="s">
        <v>27</v>
      </c>
      <c r="B23" s="702"/>
      <c r="C23" s="176">
        <f>SUM(C7:C22)</f>
        <v>0</v>
      </c>
      <c r="D23" s="193"/>
    </row>
    <row r="25" spans="1:4" ht="13.8" x14ac:dyDescent="0.25">
      <c r="B25" s="172" t="s">
        <v>242</v>
      </c>
      <c r="C25" s="159">
        <f>C23/1000</f>
        <v>0</v>
      </c>
    </row>
    <row r="30" spans="1:4" x14ac:dyDescent="0.25">
      <c r="B30" s="82" t="s">
        <v>127</v>
      </c>
    </row>
    <row r="31" spans="1:4" x14ac:dyDescent="0.25">
      <c r="B31" s="82"/>
    </row>
    <row r="32" spans="1:4" x14ac:dyDescent="0.25">
      <c r="B32" s="82" t="s">
        <v>128</v>
      </c>
    </row>
    <row r="36" spans="2:4" x14ac:dyDescent="0.25">
      <c r="B36" s="245" t="s">
        <v>356</v>
      </c>
      <c r="C36" s="245"/>
      <c r="D36" s="245"/>
    </row>
  </sheetData>
  <mergeCells count="2">
    <mergeCell ref="A3:D3"/>
    <mergeCell ref="A23:B23"/>
  </mergeCells>
  <pageMargins left="0.94791666666666663" right="0.7" top="0.75" bottom="0.75" header="0.3" footer="0.3"/>
  <pageSetup paperSize="9" orientation="landscape"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Q33"/>
  <sheetViews>
    <sheetView topLeftCell="A10" zoomScale="130" zoomScaleNormal="130" workbookViewId="0">
      <selection activeCell="L16" sqref="L16"/>
    </sheetView>
  </sheetViews>
  <sheetFormatPr defaultColWidth="9.109375" defaultRowHeight="13.2" x14ac:dyDescent="0.25"/>
  <cols>
    <col min="1" max="1" width="3.6640625" style="313" customWidth="1"/>
    <col min="2" max="2" width="9.5546875" style="313" customWidth="1"/>
    <col min="3" max="3" width="10.44140625" style="313" customWidth="1"/>
    <col min="4" max="4" width="16.44140625" style="313" customWidth="1"/>
    <col min="5" max="5" width="6.33203125" style="313" customWidth="1"/>
    <col min="6" max="6" width="5.33203125" style="313" customWidth="1"/>
    <col min="7" max="7" width="7.5546875" style="313" customWidth="1"/>
    <col min="8" max="8" width="7.33203125" style="313" customWidth="1"/>
    <col min="9" max="10" width="5.44140625" style="313" customWidth="1"/>
    <col min="11" max="12" width="6.109375" style="313" customWidth="1"/>
    <col min="13" max="13" width="7.109375" style="313" customWidth="1"/>
    <col min="14" max="14" width="6" style="313" customWidth="1"/>
    <col min="15" max="15" width="6.33203125" style="313" customWidth="1"/>
    <col min="16" max="16" width="6.5546875" style="313" customWidth="1"/>
    <col min="17" max="17" width="18.109375" style="313" customWidth="1"/>
    <col min="18" max="16384" width="9.109375" style="313"/>
  </cols>
  <sheetData>
    <row r="1" spans="1:17" x14ac:dyDescent="0.25">
      <c r="Q1" s="204" t="s">
        <v>357</v>
      </c>
    </row>
    <row r="2" spans="1:17" x14ac:dyDescent="0.25">
      <c r="Q2" s="204"/>
    </row>
    <row r="3" spans="1:17" x14ac:dyDescent="0.25">
      <c r="A3" s="782" t="s">
        <v>601</v>
      </c>
      <c r="B3" s="782"/>
      <c r="C3" s="782"/>
      <c r="D3" s="782"/>
      <c r="E3" s="782"/>
      <c r="F3" s="782"/>
      <c r="G3" s="782"/>
      <c r="H3" s="782"/>
      <c r="I3" s="782"/>
      <c r="J3" s="782"/>
      <c r="K3" s="782"/>
      <c r="L3" s="782"/>
      <c r="M3" s="782"/>
      <c r="N3" s="782"/>
      <c r="O3" s="782"/>
      <c r="P3" s="782"/>
      <c r="Q3" s="782"/>
    </row>
    <row r="4" spans="1:17" x14ac:dyDescent="0.25">
      <c r="A4" s="324"/>
      <c r="B4" s="324"/>
      <c r="C4" s="324"/>
      <c r="D4" s="324"/>
      <c r="E4" s="324"/>
      <c r="F4" s="324"/>
      <c r="G4" s="324"/>
      <c r="H4" s="324"/>
      <c r="I4" s="324"/>
      <c r="J4" s="324"/>
      <c r="K4" s="324"/>
      <c r="L4" s="324"/>
      <c r="M4" s="324"/>
      <c r="N4" s="324"/>
      <c r="O4" s="324"/>
      <c r="P4" s="324"/>
      <c r="Q4" s="324"/>
    </row>
    <row r="5" spans="1:17" x14ac:dyDescent="0.25">
      <c r="Q5" s="316" t="s">
        <v>444</v>
      </c>
    </row>
    <row r="6" spans="1:17" ht="24.75" customHeight="1" x14ac:dyDescent="0.25">
      <c r="A6" s="784" t="s">
        <v>2</v>
      </c>
      <c r="B6" s="777" t="s">
        <v>425</v>
      </c>
      <c r="C6" s="777" t="s">
        <v>426</v>
      </c>
      <c r="D6" s="777" t="s">
        <v>427</v>
      </c>
      <c r="E6" s="783" t="s">
        <v>389</v>
      </c>
      <c r="F6" s="783" t="s">
        <v>3</v>
      </c>
      <c r="G6" s="783" t="s">
        <v>428</v>
      </c>
      <c r="H6" s="783" t="s">
        <v>429</v>
      </c>
      <c r="I6" s="777" t="s">
        <v>430</v>
      </c>
      <c r="J6" s="777"/>
      <c r="K6" s="777" t="s">
        <v>431</v>
      </c>
      <c r="L6" s="777" t="s">
        <v>432</v>
      </c>
      <c r="M6" s="777"/>
      <c r="N6" s="777" t="s">
        <v>433</v>
      </c>
      <c r="O6" s="777"/>
      <c r="P6" s="777"/>
      <c r="Q6" s="777" t="s">
        <v>190</v>
      </c>
    </row>
    <row r="7" spans="1:17" ht="78" x14ac:dyDescent="0.25">
      <c r="A7" s="784"/>
      <c r="B7" s="777"/>
      <c r="C7" s="777"/>
      <c r="D7" s="777"/>
      <c r="E7" s="783"/>
      <c r="F7" s="783"/>
      <c r="G7" s="783"/>
      <c r="H7" s="783"/>
      <c r="I7" s="317" t="s">
        <v>434</v>
      </c>
      <c r="J7" s="317" t="s">
        <v>435</v>
      </c>
      <c r="K7" s="777"/>
      <c r="L7" s="317" t="s">
        <v>436</v>
      </c>
      <c r="M7" s="317">
        <v>2018</v>
      </c>
      <c r="N7" s="317" t="s">
        <v>437</v>
      </c>
      <c r="O7" s="317" t="s">
        <v>438</v>
      </c>
      <c r="P7" s="317" t="s">
        <v>439</v>
      </c>
      <c r="Q7" s="777"/>
    </row>
    <row r="8" spans="1:17" s="288" customFormat="1" x14ac:dyDescent="0.25">
      <c r="A8" s="286" t="s">
        <v>440</v>
      </c>
      <c r="B8" s="286"/>
      <c r="C8" s="286"/>
      <c r="D8" s="286"/>
      <c r="E8" s="286"/>
      <c r="F8" s="286"/>
      <c r="G8" s="286"/>
      <c r="H8" s="286"/>
      <c r="I8" s="286"/>
      <c r="J8" s="286"/>
      <c r="K8" s="286"/>
      <c r="L8" s="286"/>
      <c r="M8" s="286"/>
      <c r="N8" s="287"/>
      <c r="O8" s="778"/>
      <c r="P8" s="778"/>
      <c r="Q8" s="778"/>
    </row>
    <row r="9" spans="1:17" s="288" customFormat="1" x14ac:dyDescent="0.25">
      <c r="A9" s="289"/>
      <c r="B9" s="290"/>
      <c r="C9" s="290"/>
      <c r="D9" s="291"/>
      <c r="E9" s="292"/>
      <c r="F9" s="293"/>
      <c r="G9" s="294"/>
      <c r="H9" s="295"/>
      <c r="I9" s="295"/>
      <c r="J9" s="295"/>
      <c r="K9" s="296"/>
      <c r="L9" s="296"/>
      <c r="M9" s="296"/>
      <c r="N9" s="297"/>
      <c r="O9" s="297"/>
      <c r="P9" s="297"/>
      <c r="Q9" s="298"/>
    </row>
    <row r="10" spans="1:17" s="288" customFormat="1" x14ac:dyDescent="0.25">
      <c r="A10" s="299"/>
      <c r="B10" s="290"/>
      <c r="C10" s="290"/>
      <c r="D10" s="291"/>
      <c r="E10" s="295"/>
      <c r="F10" s="295"/>
      <c r="G10" s="294"/>
      <c r="H10" s="295"/>
      <c r="I10" s="295"/>
      <c r="J10" s="295"/>
      <c r="K10" s="296"/>
      <c r="L10" s="296"/>
      <c r="M10" s="296"/>
      <c r="N10" s="297"/>
      <c r="O10" s="297"/>
      <c r="P10" s="297"/>
      <c r="Q10" s="300"/>
    </row>
    <row r="11" spans="1:17" s="288" customFormat="1" x14ac:dyDescent="0.25">
      <c r="A11" s="299"/>
      <c r="B11" s="290"/>
      <c r="C11" s="290"/>
      <c r="D11" s="301" t="s">
        <v>11</v>
      </c>
      <c r="E11" s="295"/>
      <c r="F11" s="295"/>
      <c r="G11" s="294"/>
      <c r="H11" s="295"/>
      <c r="I11" s="295"/>
      <c r="J11" s="295"/>
      <c r="K11" s="302">
        <f>SUM(K9:K10)</f>
        <v>0</v>
      </c>
      <c r="L11" s="296"/>
      <c r="M11" s="302">
        <f>SUM(M9:M10)</f>
        <v>0</v>
      </c>
      <c r="N11" s="287"/>
      <c r="O11" s="294"/>
      <c r="P11" s="294"/>
      <c r="Q11" s="291"/>
    </row>
    <row r="12" spans="1:17" s="288" customFormat="1" ht="15" customHeight="1" x14ac:dyDescent="0.25">
      <c r="A12" s="303" t="s">
        <v>441</v>
      </c>
      <c r="B12" s="304"/>
      <c r="C12" s="305"/>
      <c r="D12" s="305"/>
      <c r="E12" s="305"/>
      <c r="F12" s="305"/>
      <c r="G12" s="305"/>
      <c r="H12" s="305"/>
      <c r="I12" s="305"/>
      <c r="J12" s="305"/>
      <c r="K12" s="302"/>
      <c r="L12" s="296"/>
      <c r="M12" s="302"/>
      <c r="N12" s="287"/>
      <c r="O12" s="294"/>
      <c r="P12" s="294"/>
      <c r="Q12" s="291"/>
    </row>
    <row r="13" spans="1:17" s="288" customFormat="1" x14ac:dyDescent="0.25">
      <c r="A13" s="290"/>
      <c r="B13" s="290"/>
      <c r="C13" s="290"/>
      <c r="D13" s="291"/>
      <c r="E13" s="295"/>
      <c r="F13" s="295"/>
      <c r="G13" s="294"/>
      <c r="H13" s="295"/>
      <c r="I13" s="295"/>
      <c r="J13" s="295"/>
      <c r="K13" s="296"/>
      <c r="L13" s="296"/>
      <c r="M13" s="296"/>
      <c r="N13" s="297"/>
      <c r="O13" s="297"/>
      <c r="P13" s="297"/>
      <c r="Q13" s="294"/>
    </row>
    <row r="14" spans="1:17" s="288" customFormat="1" x14ac:dyDescent="0.25">
      <c r="A14" s="290"/>
      <c r="B14" s="290"/>
      <c r="C14" s="290"/>
      <c r="D14" s="291"/>
      <c r="E14" s="295"/>
      <c r="F14" s="295"/>
      <c r="G14" s="294"/>
      <c r="H14" s="295"/>
      <c r="I14" s="295"/>
      <c r="J14" s="295"/>
      <c r="K14" s="296"/>
      <c r="L14" s="296"/>
      <c r="M14" s="296"/>
      <c r="N14" s="297"/>
      <c r="O14" s="297"/>
      <c r="P14" s="297"/>
      <c r="Q14" s="306"/>
    </row>
    <row r="15" spans="1:17" s="288" customFormat="1" x14ac:dyDescent="0.25">
      <c r="A15" s="290"/>
      <c r="B15" s="290"/>
      <c r="C15" s="290"/>
      <c r="D15" s="301" t="s">
        <v>11</v>
      </c>
      <c r="E15" s="295"/>
      <c r="F15" s="295"/>
      <c r="G15" s="294"/>
      <c r="H15" s="295"/>
      <c r="I15" s="295"/>
      <c r="J15" s="295"/>
      <c r="K15" s="302">
        <f>SUM(K13:K14)</f>
        <v>0</v>
      </c>
      <c r="L15" s="296"/>
      <c r="M15" s="302">
        <f>SUM(M13:M14)</f>
        <v>0</v>
      </c>
      <c r="N15" s="287"/>
      <c r="O15" s="297"/>
      <c r="P15" s="297"/>
      <c r="Q15" s="294"/>
    </row>
    <row r="16" spans="1:17" s="288" customFormat="1" ht="15" customHeight="1" x14ac:dyDescent="0.25">
      <c r="A16" s="303" t="s">
        <v>442</v>
      </c>
      <c r="B16" s="303"/>
      <c r="C16" s="305"/>
      <c r="D16" s="305"/>
      <c r="E16" s="305"/>
      <c r="F16" s="305"/>
      <c r="G16" s="305"/>
      <c r="H16" s="305"/>
      <c r="I16" s="305"/>
      <c r="J16" s="305"/>
      <c r="K16" s="296"/>
      <c r="L16" s="296"/>
      <c r="M16" s="296"/>
      <c r="N16" s="287"/>
      <c r="O16" s="297"/>
      <c r="P16" s="297"/>
      <c r="Q16" s="294"/>
    </row>
    <row r="17" spans="1:17" s="288" customFormat="1" x14ac:dyDescent="0.25">
      <c r="A17" s="290"/>
      <c r="B17" s="290"/>
      <c r="C17" s="290"/>
      <c r="D17" s="307"/>
      <c r="E17" s="307"/>
      <c r="F17" s="295"/>
      <c r="G17" s="294"/>
      <c r="H17" s="295"/>
      <c r="I17" s="295"/>
      <c r="J17" s="295"/>
      <c r="K17" s="307"/>
      <c r="L17" s="296"/>
      <c r="M17" s="307"/>
      <c r="N17" s="297"/>
      <c r="O17" s="297"/>
      <c r="P17" s="297"/>
      <c r="Q17" s="294"/>
    </row>
    <row r="18" spans="1:17" s="288" customFormat="1" x14ac:dyDescent="0.25">
      <c r="A18" s="290"/>
      <c r="B18" s="290"/>
      <c r="C18" s="290"/>
      <c r="D18" s="307"/>
      <c r="E18" s="295"/>
      <c r="F18" s="295"/>
      <c r="G18" s="294"/>
      <c r="H18" s="295"/>
      <c r="I18" s="295"/>
      <c r="J18" s="295"/>
      <c r="K18" s="307"/>
      <c r="L18" s="296"/>
      <c r="M18" s="307"/>
      <c r="N18" s="297"/>
      <c r="O18" s="297"/>
      <c r="P18" s="297"/>
      <c r="Q18" s="294"/>
    </row>
    <row r="19" spans="1:17" s="288" customFormat="1" x14ac:dyDescent="0.25">
      <c r="A19" s="308"/>
      <c r="B19" s="308"/>
      <c r="C19" s="308"/>
      <c r="D19" s="301" t="s">
        <v>11</v>
      </c>
      <c r="E19" s="309"/>
      <c r="F19" s="295"/>
      <c r="G19" s="294"/>
      <c r="H19" s="295"/>
      <c r="I19" s="295"/>
      <c r="J19" s="295"/>
      <c r="K19" s="302">
        <f>SUM(K17:K18)</f>
        <v>0</v>
      </c>
      <c r="L19" s="296"/>
      <c r="M19" s="302">
        <f>SUM(M17:M18)</f>
        <v>0</v>
      </c>
      <c r="N19" s="287"/>
      <c r="O19" s="294"/>
      <c r="P19" s="294"/>
      <c r="Q19" s="294"/>
    </row>
    <row r="20" spans="1:17" s="288" customFormat="1" x14ac:dyDescent="0.25">
      <c r="A20" s="310" t="s">
        <v>443</v>
      </c>
      <c r="B20" s="310"/>
      <c r="C20" s="310"/>
      <c r="D20" s="310"/>
      <c r="E20" s="310"/>
      <c r="F20" s="310"/>
      <c r="G20" s="310"/>
      <c r="H20" s="310"/>
      <c r="I20" s="310"/>
      <c r="J20" s="310"/>
      <c r="K20" s="302"/>
      <c r="L20" s="302"/>
      <c r="M20" s="302"/>
      <c r="N20" s="287"/>
      <c r="O20" s="294"/>
      <c r="P20" s="294"/>
      <c r="Q20" s="294"/>
    </row>
    <row r="21" spans="1:17" s="288" customFormat="1" x14ac:dyDescent="0.25">
      <c r="A21" s="299"/>
      <c r="B21" s="308"/>
      <c r="C21" s="308"/>
      <c r="D21" s="291"/>
      <c r="E21" s="309"/>
      <c r="F21" s="295"/>
      <c r="G21" s="294"/>
      <c r="H21" s="295"/>
      <c r="I21" s="295"/>
      <c r="J21" s="295"/>
      <c r="K21" s="296"/>
      <c r="L21" s="302"/>
      <c r="M21" s="296"/>
      <c r="N21" s="297"/>
      <c r="O21" s="297"/>
      <c r="P21" s="297"/>
      <c r="Q21" s="294"/>
    </row>
    <row r="22" spans="1:17" s="288" customFormat="1" x14ac:dyDescent="0.25">
      <c r="A22" s="299"/>
      <c r="B22" s="290"/>
      <c r="C22" s="290"/>
      <c r="D22" s="291"/>
      <c r="E22" s="309"/>
      <c r="F22" s="295"/>
      <c r="G22" s="294"/>
      <c r="H22" s="295"/>
      <c r="I22" s="295"/>
      <c r="J22" s="295"/>
      <c r="K22" s="307"/>
      <c r="L22" s="302"/>
      <c r="M22" s="307"/>
      <c r="N22" s="297"/>
      <c r="O22" s="297"/>
      <c r="P22" s="297"/>
      <c r="Q22" s="294"/>
    </row>
    <row r="23" spans="1:17" x14ac:dyDescent="0.25">
      <c r="A23" s="299"/>
      <c r="B23" s="308"/>
      <c r="C23" s="308"/>
      <c r="D23" s="301" t="s">
        <v>11</v>
      </c>
      <c r="E23" s="309"/>
      <c r="F23" s="295"/>
      <c r="G23" s="294"/>
      <c r="H23" s="295"/>
      <c r="I23" s="295"/>
      <c r="J23" s="295"/>
      <c r="K23" s="311">
        <f>SUM(K21:K22)</f>
        <v>0</v>
      </c>
      <c r="L23" s="312"/>
      <c r="M23" s="311">
        <f>SUM(M21:M22)</f>
        <v>0</v>
      </c>
      <c r="N23" s="297"/>
      <c r="O23" s="297"/>
      <c r="P23" s="297"/>
      <c r="Q23" s="294"/>
    </row>
    <row r="24" spans="1:17" ht="15" customHeight="1" x14ac:dyDescent="0.25">
      <c r="A24" s="779" t="s">
        <v>291</v>
      </c>
      <c r="B24" s="780"/>
      <c r="C24" s="780"/>
      <c r="D24" s="781"/>
      <c r="E24" s="309"/>
      <c r="F24" s="295"/>
      <c r="G24" s="294"/>
      <c r="H24" s="295"/>
      <c r="I24" s="295"/>
      <c r="J24" s="295"/>
      <c r="K24" s="314">
        <f>K11+K15+K19+K23</f>
        <v>0</v>
      </c>
      <c r="L24" s="311"/>
      <c r="M24" s="314">
        <f>M11+M15+M19+M23</f>
        <v>0</v>
      </c>
      <c r="N24" s="287"/>
      <c r="O24" s="315"/>
      <c r="P24" s="315"/>
      <c r="Q24" s="294"/>
    </row>
    <row r="27" spans="1:17" x14ac:dyDescent="0.25">
      <c r="B27" s="318" t="s">
        <v>127</v>
      </c>
    </row>
    <row r="28" spans="1:17" x14ac:dyDescent="0.25">
      <c r="B28" s="318"/>
    </row>
    <row r="29" spans="1:17" x14ac:dyDescent="0.25">
      <c r="B29" s="318" t="s">
        <v>128</v>
      </c>
    </row>
    <row r="30" spans="1:17" x14ac:dyDescent="0.25">
      <c r="B30" s="318"/>
    </row>
    <row r="32" spans="1:17" x14ac:dyDescent="0.25">
      <c r="B32" s="319" t="s">
        <v>445</v>
      </c>
    </row>
    <row r="33" spans="3:7" x14ac:dyDescent="0.25">
      <c r="C33" s="320" t="s">
        <v>446</v>
      </c>
      <c r="D33" s="320"/>
      <c r="E33" s="320"/>
      <c r="F33" s="320"/>
      <c r="G33" s="320"/>
    </row>
  </sheetData>
  <mergeCells count="16">
    <mergeCell ref="Q6:Q7"/>
    <mergeCell ref="O8:Q8"/>
    <mergeCell ref="A24:D24"/>
    <mergeCell ref="A3:Q3"/>
    <mergeCell ref="G6:G7"/>
    <mergeCell ref="H6:H7"/>
    <mergeCell ref="I6:J6"/>
    <mergeCell ref="K6:K7"/>
    <mergeCell ref="L6:M6"/>
    <mergeCell ref="N6:P6"/>
    <mergeCell ref="A6:A7"/>
    <mergeCell ref="B6:B7"/>
    <mergeCell ref="C6:C7"/>
    <mergeCell ref="D6:D7"/>
    <mergeCell ref="E6:E7"/>
    <mergeCell ref="F6:F7"/>
  </mergeCells>
  <pageMargins left="0.38541666666666669" right="0.32291666666666669" top="0.75" bottom="0.75" header="0.3" footer="0.3"/>
  <pageSetup orientation="landscape"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L25"/>
  <sheetViews>
    <sheetView view="pageLayout" zoomScaleNormal="80" workbookViewId="0">
      <selection activeCell="G7" sqref="G7"/>
    </sheetView>
  </sheetViews>
  <sheetFormatPr defaultRowHeight="13.2" x14ac:dyDescent="0.25"/>
  <cols>
    <col min="1" max="1" width="4.109375" customWidth="1"/>
    <col min="2" max="2" width="35.88671875" customWidth="1"/>
    <col min="3" max="3" width="7.88671875" customWidth="1"/>
    <col min="4" max="4" width="9" customWidth="1"/>
    <col min="5" max="5" width="10.44140625" customWidth="1"/>
    <col min="6" max="6" width="8.109375" customWidth="1"/>
    <col min="7" max="10" width="8.6640625" customWidth="1"/>
    <col min="11" max="11" width="19.109375" customWidth="1"/>
  </cols>
  <sheetData>
    <row r="1" spans="1:12" x14ac:dyDescent="0.25">
      <c r="K1" s="204" t="s">
        <v>366</v>
      </c>
    </row>
    <row r="3" spans="1:12" ht="15" x14ac:dyDescent="0.25">
      <c r="A3" s="789" t="s">
        <v>952</v>
      </c>
      <c r="B3" s="789"/>
      <c r="C3" s="789"/>
      <c r="D3" s="789"/>
      <c r="E3" s="789"/>
      <c r="F3" s="789"/>
      <c r="G3" s="789"/>
      <c r="H3" s="789"/>
      <c r="I3" s="789"/>
      <c r="J3" s="789"/>
      <c r="K3" s="789"/>
    </row>
    <row r="4" spans="1:12" ht="15" x14ac:dyDescent="0.25">
      <c r="A4" s="246"/>
    </row>
    <row r="5" spans="1:12" x14ac:dyDescent="0.25">
      <c r="A5" s="256"/>
      <c r="K5" s="255" t="s">
        <v>365</v>
      </c>
    </row>
    <row r="6" spans="1:12" x14ac:dyDescent="0.25">
      <c r="A6" s="792" t="s">
        <v>330</v>
      </c>
      <c r="B6" s="790" t="s">
        <v>358</v>
      </c>
      <c r="C6" s="790" t="s">
        <v>367</v>
      </c>
      <c r="D6" s="790" t="s">
        <v>512</v>
      </c>
      <c r="E6" s="787" t="s">
        <v>364</v>
      </c>
      <c r="F6" s="791" t="s">
        <v>359</v>
      </c>
      <c r="G6" s="793" t="s">
        <v>368</v>
      </c>
      <c r="H6" s="794"/>
      <c r="I6" s="794"/>
      <c r="J6" s="795"/>
      <c r="K6" s="785" t="s">
        <v>369</v>
      </c>
    </row>
    <row r="7" spans="1:12" ht="60" customHeight="1" x14ac:dyDescent="0.25">
      <c r="A7" s="792"/>
      <c r="B7" s="790"/>
      <c r="C7" s="790"/>
      <c r="D7" s="790"/>
      <c r="E7" s="788"/>
      <c r="F7" s="791"/>
      <c r="G7" s="257" t="s">
        <v>360</v>
      </c>
      <c r="H7" s="257" t="s">
        <v>361</v>
      </c>
      <c r="I7" s="257" t="s">
        <v>362</v>
      </c>
      <c r="J7" s="257" t="s">
        <v>363</v>
      </c>
      <c r="K7" s="786"/>
      <c r="L7" s="248"/>
    </row>
    <row r="8" spans="1:12" ht="14.4" x14ac:dyDescent="0.25">
      <c r="A8" s="325"/>
      <c r="B8" s="326"/>
      <c r="C8" s="327"/>
      <c r="D8" s="327"/>
      <c r="E8" s="327"/>
      <c r="F8" s="328"/>
      <c r="G8" s="329"/>
      <c r="H8" s="329"/>
      <c r="I8" s="329"/>
      <c r="J8" s="329"/>
      <c r="K8" s="330"/>
      <c r="L8" s="248"/>
    </row>
    <row r="9" spans="1:12" ht="14.4" x14ac:dyDescent="0.25">
      <c r="A9" s="249"/>
      <c r="B9" s="250"/>
      <c r="C9" s="251"/>
      <c r="D9" s="251"/>
      <c r="E9" s="251"/>
      <c r="F9" s="249"/>
      <c r="G9" s="252"/>
      <c r="H9" s="252"/>
      <c r="I9" s="252"/>
      <c r="J9" s="252"/>
      <c r="K9" s="253"/>
      <c r="L9" s="248"/>
    </row>
    <row r="10" spans="1:12" ht="14.4" x14ac:dyDescent="0.25">
      <c r="A10" s="249"/>
      <c r="B10" s="250"/>
      <c r="C10" s="251"/>
      <c r="D10" s="251"/>
      <c r="E10" s="251"/>
      <c r="F10" s="249"/>
      <c r="G10" s="252"/>
      <c r="H10" s="252"/>
      <c r="I10" s="252"/>
      <c r="J10" s="252"/>
      <c r="K10" s="253"/>
      <c r="L10" s="248"/>
    </row>
    <row r="11" spans="1:12" ht="14.4" x14ac:dyDescent="0.25">
      <c r="A11" s="249"/>
      <c r="B11" s="250"/>
      <c r="C11" s="251"/>
      <c r="D11" s="251"/>
      <c r="E11" s="251"/>
      <c r="F11" s="249"/>
      <c r="G11" s="252"/>
      <c r="H11" s="252"/>
      <c r="I11" s="252"/>
      <c r="J11" s="252"/>
      <c r="K11" s="253"/>
      <c r="L11" s="248"/>
    </row>
    <row r="12" spans="1:12" ht="14.4" x14ac:dyDescent="0.25">
      <c r="A12" s="249"/>
      <c r="B12" s="250"/>
      <c r="C12" s="251"/>
      <c r="D12" s="251"/>
      <c r="E12" s="251"/>
      <c r="F12" s="249"/>
      <c r="G12" s="252"/>
      <c r="H12" s="252"/>
      <c r="I12" s="252"/>
      <c r="J12" s="252"/>
      <c r="K12" s="253"/>
      <c r="L12" s="248"/>
    </row>
    <row r="13" spans="1:12" ht="14.4" x14ac:dyDescent="0.25">
      <c r="A13" s="249"/>
      <c r="B13" s="250"/>
      <c r="C13" s="251"/>
      <c r="D13" s="251"/>
      <c r="E13" s="251"/>
      <c r="F13" s="249"/>
      <c r="G13" s="252"/>
      <c r="H13" s="252"/>
      <c r="I13" s="252"/>
      <c r="J13" s="252"/>
      <c r="K13" s="253"/>
      <c r="L13" s="248"/>
    </row>
    <row r="14" spans="1:12" ht="14.4" x14ac:dyDescent="0.25">
      <c r="A14" s="249"/>
      <c r="B14" s="250"/>
      <c r="C14" s="251"/>
      <c r="D14" s="251"/>
      <c r="E14" s="251"/>
      <c r="F14" s="249"/>
      <c r="G14" s="252"/>
      <c r="H14" s="252"/>
      <c r="I14" s="252"/>
      <c r="J14" s="252"/>
      <c r="K14" s="253"/>
      <c r="L14" s="248"/>
    </row>
    <row r="15" spans="1:12" ht="14.4" x14ac:dyDescent="0.25">
      <c r="A15" s="249"/>
      <c r="B15" s="250"/>
      <c r="C15" s="251"/>
      <c r="D15" s="251"/>
      <c r="E15" s="251"/>
      <c r="F15" s="249"/>
      <c r="G15" s="252"/>
      <c r="H15" s="252"/>
      <c r="I15" s="252"/>
      <c r="J15" s="252"/>
      <c r="K15" s="253"/>
      <c r="L15" s="248"/>
    </row>
    <row r="16" spans="1:12" ht="14.4" x14ac:dyDescent="0.25">
      <c r="A16" s="253"/>
      <c r="B16" s="254" t="s">
        <v>27</v>
      </c>
      <c r="C16" s="251"/>
      <c r="D16" s="251"/>
      <c r="E16" s="251"/>
      <c r="F16" s="253"/>
      <c r="G16" s="253"/>
      <c r="H16" s="253"/>
      <c r="I16" s="253"/>
      <c r="J16" s="253"/>
      <c r="K16" s="253"/>
      <c r="L16" s="248"/>
    </row>
    <row r="17" spans="1:2" ht="15" x14ac:dyDescent="0.25">
      <c r="A17" s="247"/>
    </row>
    <row r="18" spans="1:2" x14ac:dyDescent="0.25">
      <c r="B18" s="232" t="s">
        <v>370</v>
      </c>
    </row>
    <row r="19" spans="1:2" x14ac:dyDescent="0.25">
      <c r="B19" s="232" t="s">
        <v>371</v>
      </c>
    </row>
    <row r="20" spans="1:2" x14ac:dyDescent="0.25">
      <c r="B20" s="232" t="s">
        <v>372</v>
      </c>
    </row>
    <row r="21" spans="1:2" x14ac:dyDescent="0.25">
      <c r="B21" s="232" t="s">
        <v>373</v>
      </c>
    </row>
    <row r="23" spans="1:2" x14ac:dyDescent="0.25">
      <c r="B23" s="82" t="s">
        <v>127</v>
      </c>
    </row>
    <row r="24" spans="1:2" x14ac:dyDescent="0.25">
      <c r="B24" s="82"/>
    </row>
    <row r="25" spans="1:2" x14ac:dyDescent="0.25">
      <c r="B25" s="82" t="s">
        <v>128</v>
      </c>
    </row>
  </sheetData>
  <mergeCells count="9">
    <mergeCell ref="K6:K7"/>
    <mergeCell ref="E6:E7"/>
    <mergeCell ref="A3:K3"/>
    <mergeCell ref="B6:B7"/>
    <mergeCell ref="C6:C7"/>
    <mergeCell ref="D6:D7"/>
    <mergeCell ref="F6:F7"/>
    <mergeCell ref="A6:A7"/>
    <mergeCell ref="G6:J6"/>
  </mergeCells>
  <pageMargins left="0.5" right="0.375" top="0.75" bottom="0.75" header="0.3" footer="0.3"/>
  <pageSetup orientation="landscape"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I38"/>
  <sheetViews>
    <sheetView tabSelected="1" showWhiteSpace="0" zoomScale="140" zoomScaleNormal="140" zoomScalePageLayoutView="120" workbookViewId="0">
      <selection activeCell="C8" sqref="C8"/>
    </sheetView>
  </sheetViews>
  <sheetFormatPr defaultRowHeight="13.2" x14ac:dyDescent="0.25"/>
  <cols>
    <col min="1" max="1" width="5" customWidth="1"/>
    <col min="2" max="2" width="18.6640625" customWidth="1"/>
    <col min="3" max="3" width="9.5546875" customWidth="1"/>
    <col min="4" max="4" width="7.6640625" customWidth="1"/>
    <col min="5" max="5" width="16.33203125" customWidth="1"/>
    <col min="6" max="7" width="5.6640625" style="59" customWidth="1"/>
    <col min="8" max="8" width="25" customWidth="1"/>
  </cols>
  <sheetData>
    <row r="1" spans="1:8" x14ac:dyDescent="0.25">
      <c r="H1" s="204" t="s">
        <v>374</v>
      </c>
    </row>
    <row r="2" spans="1:8" x14ac:dyDescent="0.25">
      <c r="A2" s="603" t="s">
        <v>953</v>
      </c>
      <c r="B2" s="604"/>
      <c r="C2" s="604"/>
      <c r="D2" s="604"/>
      <c r="E2" s="604"/>
      <c r="F2" s="604"/>
      <c r="G2" s="604"/>
      <c r="H2" s="604"/>
    </row>
    <row r="3" spans="1:8" x14ac:dyDescent="0.25">
      <c r="A3" s="232" t="s">
        <v>376</v>
      </c>
    </row>
    <row r="4" spans="1:8" ht="25.5" customHeight="1" x14ac:dyDescent="0.25">
      <c r="A4" s="798" t="s">
        <v>2</v>
      </c>
      <c r="B4" s="798" t="s">
        <v>380</v>
      </c>
      <c r="C4" s="798" t="s">
        <v>29</v>
      </c>
      <c r="D4" s="796" t="s">
        <v>406</v>
      </c>
      <c r="E4" s="798" t="s">
        <v>375</v>
      </c>
      <c r="F4" s="800" t="s">
        <v>377</v>
      </c>
      <c r="G4" s="800" t="s">
        <v>378</v>
      </c>
      <c r="H4" s="798" t="s">
        <v>190</v>
      </c>
    </row>
    <row r="5" spans="1:8" ht="53.25" customHeight="1" x14ac:dyDescent="0.25">
      <c r="A5" s="799"/>
      <c r="B5" s="799"/>
      <c r="C5" s="799"/>
      <c r="D5" s="797"/>
      <c r="E5" s="799"/>
      <c r="F5" s="801"/>
      <c r="G5" s="801"/>
      <c r="H5" s="799"/>
    </row>
    <row r="6" spans="1:8" s="259" customFormat="1" ht="12" x14ac:dyDescent="0.25">
      <c r="A6" s="258">
        <v>1</v>
      </c>
      <c r="B6" s="376" t="s">
        <v>954</v>
      </c>
      <c r="C6" s="377" t="s">
        <v>956</v>
      </c>
      <c r="D6" s="377"/>
      <c r="E6" s="379">
        <v>2019</v>
      </c>
      <c r="F6" s="433">
        <v>1</v>
      </c>
      <c r="G6" s="433"/>
      <c r="H6" s="378"/>
    </row>
    <row r="7" spans="1:8" s="259" customFormat="1" ht="12" x14ac:dyDescent="0.25">
      <c r="A7" s="258">
        <v>2</v>
      </c>
      <c r="B7" s="266" t="s">
        <v>955</v>
      </c>
      <c r="C7" s="262" t="s">
        <v>851</v>
      </c>
      <c r="D7" s="262"/>
      <c r="E7" s="262">
        <v>2019</v>
      </c>
      <c r="F7" s="434">
        <v>1</v>
      </c>
      <c r="G7" s="434"/>
      <c r="H7" s="262"/>
    </row>
    <row r="8" spans="1:8" s="259" customFormat="1" ht="12" x14ac:dyDescent="0.25">
      <c r="A8" s="258">
        <v>3</v>
      </c>
      <c r="B8" s="266" t="s">
        <v>757</v>
      </c>
      <c r="C8" s="262" t="s">
        <v>957</v>
      </c>
      <c r="D8" s="262"/>
      <c r="E8" s="262">
        <v>2023</v>
      </c>
      <c r="F8" s="434">
        <v>1</v>
      </c>
      <c r="G8" s="434"/>
      <c r="H8" s="262"/>
    </row>
    <row r="9" spans="1:8" s="259" customFormat="1" ht="12" x14ac:dyDescent="0.25">
      <c r="A9" s="258">
        <v>4</v>
      </c>
      <c r="B9" s="264" t="s">
        <v>58</v>
      </c>
      <c r="C9" s="265"/>
      <c r="D9" s="265"/>
      <c r="E9" s="265"/>
      <c r="F9" s="435">
        <f>SUM(F6:F8)</f>
        <v>3</v>
      </c>
      <c r="G9" s="435">
        <f>SUM(G6:G8)</f>
        <v>0</v>
      </c>
      <c r="H9" s="265"/>
    </row>
    <row r="10" spans="1:8" s="259" customFormat="1" x14ac:dyDescent="0.25">
      <c r="A10" s="258">
        <v>5</v>
      </c>
      <c r="B10"/>
      <c r="C10"/>
      <c r="D10"/>
      <c r="E10"/>
      <c r="F10" s="59"/>
      <c r="G10" s="59"/>
      <c r="H10"/>
    </row>
    <row r="11" spans="1:8" x14ac:dyDescent="0.25">
      <c r="A11" s="263"/>
    </row>
    <row r="12" spans="1:8" x14ac:dyDescent="0.25">
      <c r="A12" s="232"/>
      <c r="B12" s="798" t="s">
        <v>379</v>
      </c>
      <c r="C12" s="798" t="s">
        <v>29</v>
      </c>
      <c r="D12" s="796" t="s">
        <v>406</v>
      </c>
      <c r="E12" s="798" t="s">
        <v>382</v>
      </c>
      <c r="F12" s="800" t="s">
        <v>377</v>
      </c>
      <c r="G12" s="800" t="s">
        <v>378</v>
      </c>
      <c r="H12" s="798" t="s">
        <v>190</v>
      </c>
    </row>
    <row r="13" spans="1:8" x14ac:dyDescent="0.25">
      <c r="A13" s="232" t="s">
        <v>381</v>
      </c>
      <c r="B13" s="799"/>
      <c r="C13" s="799"/>
      <c r="D13" s="797"/>
      <c r="E13" s="799"/>
      <c r="F13" s="801"/>
      <c r="G13" s="801"/>
      <c r="H13" s="799"/>
    </row>
    <row r="14" spans="1:8" x14ac:dyDescent="0.25">
      <c r="A14" s="798" t="s">
        <v>2</v>
      </c>
      <c r="B14" s="380" t="s">
        <v>958</v>
      </c>
      <c r="C14" s="380"/>
      <c r="D14" s="380"/>
      <c r="E14" s="380">
        <v>2014</v>
      </c>
      <c r="F14" s="433"/>
      <c r="G14" s="433">
        <v>1</v>
      </c>
      <c r="H14" s="268"/>
    </row>
    <row r="15" spans="1:8" ht="12.75" customHeight="1" x14ac:dyDescent="0.25">
      <c r="A15" s="799"/>
      <c r="B15" s="571" t="s">
        <v>959</v>
      </c>
      <c r="C15" s="267"/>
      <c r="D15" s="267"/>
      <c r="E15" s="573">
        <v>2014</v>
      </c>
      <c r="F15" s="574">
        <v>7</v>
      </c>
      <c r="G15" s="436"/>
      <c r="H15" s="269"/>
    </row>
    <row r="16" spans="1:8" ht="48" customHeight="1" x14ac:dyDescent="0.25">
      <c r="A16" s="258">
        <v>1</v>
      </c>
      <c r="B16" s="571" t="s">
        <v>960</v>
      </c>
      <c r="C16" s="267"/>
      <c r="D16" s="267"/>
      <c r="E16" s="573">
        <v>2010</v>
      </c>
      <c r="F16" s="574">
        <v>1</v>
      </c>
      <c r="G16" s="436"/>
      <c r="H16" s="260"/>
    </row>
    <row r="17" spans="1:8" ht="24" x14ac:dyDescent="0.25">
      <c r="A17" s="258">
        <f>A16+1</f>
        <v>2</v>
      </c>
      <c r="B17" s="572" t="s">
        <v>961</v>
      </c>
      <c r="C17" s="267"/>
      <c r="D17" s="267"/>
      <c r="E17" s="573">
        <v>2014</v>
      </c>
      <c r="F17" s="574">
        <v>1</v>
      </c>
      <c r="G17" s="436"/>
      <c r="H17" s="261"/>
    </row>
    <row r="18" spans="1:8" x14ac:dyDescent="0.25">
      <c r="A18" s="258">
        <v>3</v>
      </c>
      <c r="B18" s="266"/>
      <c r="C18" s="262"/>
      <c r="D18" s="262"/>
      <c r="E18" s="262"/>
      <c r="F18" s="434"/>
      <c r="G18" s="434"/>
      <c r="H18" s="262"/>
    </row>
    <row r="19" spans="1:8" x14ac:dyDescent="0.25">
      <c r="A19" s="258">
        <f t="shared" ref="A19" si="0">A18+1</f>
        <v>4</v>
      </c>
      <c r="B19" s="264" t="s">
        <v>58</v>
      </c>
      <c r="C19" s="265"/>
      <c r="D19" s="265"/>
      <c r="E19" s="265"/>
      <c r="F19" s="435">
        <f t="shared" ref="F19:G19" si="1">SUM(F14:F18)</f>
        <v>9</v>
      </c>
      <c r="G19" s="435">
        <f t="shared" si="1"/>
        <v>1</v>
      </c>
      <c r="H19" s="265"/>
    </row>
    <row r="20" spans="1:8" x14ac:dyDescent="0.25">
      <c r="A20" s="258">
        <v>5</v>
      </c>
    </row>
    <row r="21" spans="1:8" x14ac:dyDescent="0.25">
      <c r="A21" s="263"/>
    </row>
    <row r="22" spans="1:8" x14ac:dyDescent="0.25">
      <c r="A22" s="232"/>
      <c r="B22" s="798" t="s">
        <v>384</v>
      </c>
      <c r="C22" s="798" t="s">
        <v>29</v>
      </c>
      <c r="D22" s="796" t="s">
        <v>406</v>
      </c>
      <c r="E22" s="798" t="s">
        <v>385</v>
      </c>
      <c r="F22" s="800" t="s">
        <v>377</v>
      </c>
      <c r="G22" s="800" t="s">
        <v>378</v>
      </c>
      <c r="H22" s="798" t="s">
        <v>190</v>
      </c>
    </row>
    <row r="23" spans="1:8" x14ac:dyDescent="0.25">
      <c r="A23" s="232" t="s">
        <v>383</v>
      </c>
      <c r="B23" s="799"/>
      <c r="C23" s="799"/>
      <c r="D23" s="797"/>
      <c r="E23" s="799"/>
      <c r="F23" s="801"/>
      <c r="G23" s="801"/>
      <c r="H23" s="799"/>
    </row>
    <row r="24" spans="1:8" x14ac:dyDescent="0.25">
      <c r="A24" s="798" t="s">
        <v>2</v>
      </c>
      <c r="B24" s="376" t="s">
        <v>962</v>
      </c>
      <c r="C24" s="377"/>
      <c r="D24" s="377"/>
      <c r="E24" s="378">
        <v>2005</v>
      </c>
      <c r="F24" s="433">
        <v>1</v>
      </c>
      <c r="G24" s="433"/>
      <c r="H24" s="268"/>
    </row>
    <row r="25" spans="1:8" ht="12.75" customHeight="1" x14ac:dyDescent="0.25">
      <c r="A25" s="799"/>
      <c r="B25" s="376" t="s">
        <v>963</v>
      </c>
      <c r="C25" s="377"/>
      <c r="D25" s="377"/>
      <c r="E25" s="379">
        <v>2010</v>
      </c>
      <c r="F25" s="433"/>
      <c r="G25" s="433">
        <v>1</v>
      </c>
      <c r="H25" s="269"/>
    </row>
    <row r="26" spans="1:8" ht="46.5" customHeight="1" x14ac:dyDescent="0.25">
      <c r="A26" s="438">
        <v>1</v>
      </c>
      <c r="B26" s="264" t="s">
        <v>58</v>
      </c>
      <c r="C26" s="265"/>
      <c r="D26" s="265"/>
      <c r="E26" s="265"/>
      <c r="F26" s="435">
        <f>SUM(F24:F25)</f>
        <v>1</v>
      </c>
      <c r="G26" s="435">
        <f>SUM(G24:G25)</f>
        <v>1</v>
      </c>
      <c r="H26" s="265"/>
    </row>
    <row r="27" spans="1:8" x14ac:dyDescent="0.25">
      <c r="A27" s="438">
        <f>A26+1</f>
        <v>2</v>
      </c>
      <c r="B27" s="431"/>
      <c r="C27" s="432"/>
      <c r="D27" s="432"/>
      <c r="E27" s="432"/>
      <c r="F27" s="437"/>
      <c r="G27" s="437"/>
      <c r="H27" s="432"/>
    </row>
    <row r="28" spans="1:8" x14ac:dyDescent="0.25">
      <c r="A28" s="438">
        <v>3</v>
      </c>
      <c r="B28" s="431"/>
      <c r="C28" s="432"/>
      <c r="D28" s="432"/>
      <c r="E28" s="432"/>
      <c r="F28" s="437"/>
      <c r="G28" s="437"/>
      <c r="H28" s="432"/>
    </row>
    <row r="29" spans="1:8" x14ac:dyDescent="0.25">
      <c r="A29" s="116">
        <v>4</v>
      </c>
      <c r="B29" s="580"/>
      <c r="C29" s="580"/>
      <c r="D29" s="580"/>
      <c r="E29" s="580"/>
      <c r="F29" s="580"/>
      <c r="G29" s="580"/>
      <c r="H29" s="580"/>
    </row>
    <row r="30" spans="1:8" x14ac:dyDescent="0.25">
      <c r="A30" s="263"/>
      <c r="B30" s="580"/>
      <c r="C30" s="580"/>
      <c r="D30" s="580"/>
      <c r="E30" s="580"/>
      <c r="F30" s="580"/>
      <c r="G30" s="580"/>
      <c r="H30" s="580"/>
    </row>
    <row r="31" spans="1:8" x14ac:dyDescent="0.25">
      <c r="A31" s="430"/>
      <c r="B31" s="580"/>
      <c r="C31" s="580"/>
      <c r="D31" s="580"/>
      <c r="E31" s="580"/>
      <c r="F31" s="580"/>
      <c r="G31" s="580"/>
      <c r="H31" s="580"/>
    </row>
    <row r="32" spans="1:8" x14ac:dyDescent="0.25">
      <c r="A32" s="430"/>
      <c r="B32" s="580"/>
      <c r="C32" s="580"/>
      <c r="D32" s="580" t="s">
        <v>1020</v>
      </c>
      <c r="E32" s="580"/>
      <c r="F32" s="580"/>
      <c r="G32" s="580"/>
      <c r="H32" s="580"/>
    </row>
    <row r="33" spans="1:9" x14ac:dyDescent="0.25">
      <c r="A33" s="580"/>
      <c r="B33" s="580"/>
      <c r="C33" s="580"/>
      <c r="D33" s="580"/>
      <c r="E33" s="580"/>
      <c r="F33" s="580"/>
      <c r="G33" s="580"/>
      <c r="H33" s="580"/>
    </row>
    <row r="34" spans="1:9" x14ac:dyDescent="0.25">
      <c r="A34" s="580"/>
      <c r="C34" s="580"/>
      <c r="D34" s="580"/>
      <c r="E34" s="580" t="s">
        <v>1019</v>
      </c>
    </row>
    <row r="35" spans="1:9" x14ac:dyDescent="0.25">
      <c r="A35" s="580"/>
    </row>
    <row r="36" spans="1:9" x14ac:dyDescent="0.25">
      <c r="A36" s="580"/>
    </row>
    <row r="38" spans="1:9" x14ac:dyDescent="0.25">
      <c r="I38" s="580"/>
    </row>
  </sheetData>
  <mergeCells count="25">
    <mergeCell ref="A2:H2"/>
    <mergeCell ref="F4:F5"/>
    <mergeCell ref="G4:G5"/>
    <mergeCell ref="A14:A15"/>
    <mergeCell ref="B12:B13"/>
    <mergeCell ref="C12:C13"/>
    <mergeCell ref="F12:F13"/>
    <mergeCell ref="G12:G13"/>
    <mergeCell ref="H12:H13"/>
    <mergeCell ref="A4:A5"/>
    <mergeCell ref="B4:B5"/>
    <mergeCell ref="C4:C5"/>
    <mergeCell ref="H4:H5"/>
    <mergeCell ref="D4:D5"/>
    <mergeCell ref="D12:D13"/>
    <mergeCell ref="E4:E5"/>
    <mergeCell ref="E12:E13"/>
    <mergeCell ref="E22:E23"/>
    <mergeCell ref="D22:D23"/>
    <mergeCell ref="H22:H23"/>
    <mergeCell ref="A24:A25"/>
    <mergeCell ref="B22:B23"/>
    <mergeCell ref="C22:C23"/>
    <mergeCell ref="F22:F23"/>
    <mergeCell ref="G22:G23"/>
  </mergeCells>
  <pageMargins left="0.7" right="0.368589743589744" top="0.45138888888888901" bottom="0.45138888888888901" header="0.3" footer="0.3"/>
  <pageSetup paperSize="9" scale="85" orientation="landscape"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R28"/>
  <sheetViews>
    <sheetView zoomScalePageLayoutView="120" workbookViewId="0">
      <selection activeCell="I26" sqref="I26"/>
    </sheetView>
  </sheetViews>
  <sheetFormatPr defaultColWidth="9.109375" defaultRowHeight="10.199999999999999" x14ac:dyDescent="0.2"/>
  <cols>
    <col min="1" max="1" width="4" style="72" customWidth="1"/>
    <col min="2" max="2" width="12.5546875" style="72" customWidth="1"/>
    <col min="3" max="3" width="7.44140625" style="72" customWidth="1"/>
    <col min="4" max="4" width="9.44140625" style="72" customWidth="1"/>
    <col min="5" max="5" width="7.6640625" style="72" customWidth="1"/>
    <col min="6" max="12" width="4.6640625" style="72" customWidth="1"/>
    <col min="13" max="13" width="9.109375" style="72" customWidth="1"/>
    <col min="14" max="14" width="8.88671875" style="72" customWidth="1"/>
    <col min="15" max="15" width="4.88671875" style="72" customWidth="1"/>
    <col min="16" max="16" width="14.6640625" style="72" customWidth="1"/>
    <col min="17" max="17" width="13.88671875" style="72" customWidth="1"/>
    <col min="18" max="18" width="17.6640625" style="72" customWidth="1"/>
    <col min="19" max="16384" width="9.109375" style="72"/>
  </cols>
  <sheetData>
    <row r="1" spans="1:18" x14ac:dyDescent="0.2">
      <c r="R1" s="410" t="s">
        <v>405</v>
      </c>
    </row>
    <row r="2" spans="1:18" x14ac:dyDescent="0.2">
      <c r="A2" s="802" t="s">
        <v>964</v>
      </c>
      <c r="B2" s="802"/>
      <c r="C2" s="802"/>
      <c r="D2" s="802"/>
      <c r="E2" s="802"/>
      <c r="F2" s="802"/>
      <c r="G2" s="802"/>
      <c r="H2" s="802"/>
      <c r="I2" s="802"/>
      <c r="J2" s="802"/>
      <c r="K2" s="802"/>
      <c r="L2" s="802"/>
      <c r="M2" s="802"/>
      <c r="N2" s="802"/>
      <c r="O2" s="802"/>
      <c r="P2" s="802"/>
      <c r="Q2" s="802"/>
      <c r="R2" s="802"/>
    </row>
    <row r="4" spans="1:18" x14ac:dyDescent="0.2">
      <c r="A4" s="411"/>
      <c r="B4" s="412"/>
      <c r="C4" s="413"/>
      <c r="D4" s="414"/>
      <c r="E4" s="414"/>
      <c r="F4" s="414"/>
      <c r="G4" s="414"/>
      <c r="H4" s="414"/>
      <c r="I4" s="414"/>
      <c r="J4" s="414"/>
      <c r="K4" s="414"/>
      <c r="L4" s="414"/>
      <c r="M4" s="414"/>
      <c r="N4" s="414"/>
      <c r="O4" s="414"/>
      <c r="P4" s="414"/>
      <c r="Q4" s="414"/>
      <c r="R4" s="415" t="s">
        <v>404</v>
      </c>
    </row>
    <row r="5" spans="1:18" ht="12.75" customHeight="1" x14ac:dyDescent="0.2">
      <c r="A5" s="807" t="s">
        <v>2</v>
      </c>
      <c r="B5" s="804" t="s">
        <v>386</v>
      </c>
      <c r="C5" s="804" t="s">
        <v>387</v>
      </c>
      <c r="D5" s="805" t="s">
        <v>388</v>
      </c>
      <c r="E5" s="805" t="s">
        <v>400</v>
      </c>
      <c r="F5" s="805" t="s">
        <v>389</v>
      </c>
      <c r="G5" s="805"/>
      <c r="H5" s="805"/>
      <c r="I5" s="805"/>
      <c r="J5" s="805"/>
      <c r="K5" s="805"/>
      <c r="L5" s="805"/>
      <c r="M5" s="806" t="s">
        <v>402</v>
      </c>
      <c r="N5" s="803" t="s">
        <v>390</v>
      </c>
      <c r="O5" s="803" t="s">
        <v>391</v>
      </c>
      <c r="P5" s="803" t="s">
        <v>392</v>
      </c>
      <c r="Q5" s="803" t="s">
        <v>393</v>
      </c>
      <c r="R5" s="803" t="s">
        <v>394</v>
      </c>
    </row>
    <row r="6" spans="1:18" ht="76.5" customHeight="1" x14ac:dyDescent="0.2">
      <c r="A6" s="807"/>
      <c r="B6" s="804"/>
      <c r="C6" s="804"/>
      <c r="D6" s="805"/>
      <c r="E6" s="805"/>
      <c r="F6" s="271" t="s">
        <v>395</v>
      </c>
      <c r="G6" s="271" t="s">
        <v>396</v>
      </c>
      <c r="H6" s="272" t="s">
        <v>403</v>
      </c>
      <c r="I6" s="272" t="s">
        <v>397</v>
      </c>
      <c r="J6" s="271" t="s">
        <v>398</v>
      </c>
      <c r="K6" s="272" t="s">
        <v>399</v>
      </c>
      <c r="L6" s="272" t="s">
        <v>401</v>
      </c>
      <c r="M6" s="806"/>
      <c r="N6" s="803"/>
      <c r="O6" s="803"/>
      <c r="P6" s="803"/>
      <c r="Q6" s="803"/>
      <c r="R6" s="803"/>
    </row>
    <row r="7" spans="1:18" ht="20.399999999999999" x14ac:dyDescent="0.25">
      <c r="A7" s="381">
        <v>1</v>
      </c>
      <c r="B7" s="425" t="s">
        <v>965</v>
      </c>
      <c r="C7" s="383" t="s">
        <v>976</v>
      </c>
      <c r="D7" s="383" t="s">
        <v>985</v>
      </c>
      <c r="E7" s="383" t="s">
        <v>993</v>
      </c>
      <c r="F7" s="384" t="s">
        <v>790</v>
      </c>
      <c r="G7" s="385">
        <v>388</v>
      </c>
      <c r="H7" s="385">
        <v>3092</v>
      </c>
      <c r="I7" s="385">
        <v>3.88</v>
      </c>
      <c r="J7" s="385">
        <v>210</v>
      </c>
      <c r="K7" s="385">
        <v>2</v>
      </c>
      <c r="L7" s="385">
        <v>21</v>
      </c>
      <c r="M7" s="386" t="s">
        <v>998</v>
      </c>
      <c r="N7" s="382" t="s">
        <v>1013</v>
      </c>
      <c r="O7" s="387">
        <v>30</v>
      </c>
      <c r="P7" s="388">
        <v>124244269.40000001</v>
      </c>
      <c r="Q7" s="389">
        <v>4923968.28</v>
      </c>
      <c r="R7" s="390">
        <v>119320301.2</v>
      </c>
    </row>
    <row r="8" spans="1:18" ht="30.6" x14ac:dyDescent="0.25">
      <c r="A8" s="391"/>
      <c r="B8" s="425" t="s">
        <v>966</v>
      </c>
      <c r="C8" s="383" t="s">
        <v>977</v>
      </c>
      <c r="D8" s="383" t="s">
        <v>986</v>
      </c>
      <c r="E8" s="383" t="s">
        <v>994</v>
      </c>
      <c r="F8" s="384" t="s">
        <v>790</v>
      </c>
      <c r="G8" s="388">
        <v>63</v>
      </c>
      <c r="H8" s="388">
        <v>528.1</v>
      </c>
      <c r="I8" s="388">
        <v>63</v>
      </c>
      <c r="J8" s="388">
        <v>60</v>
      </c>
      <c r="K8" s="388">
        <v>1</v>
      </c>
      <c r="L8" s="388">
        <v>1</v>
      </c>
      <c r="M8" s="392" t="s">
        <v>999</v>
      </c>
      <c r="N8" s="382">
        <v>7.0101000000000004</v>
      </c>
      <c r="O8" s="387">
        <v>30</v>
      </c>
      <c r="P8" s="388">
        <v>1826896.53</v>
      </c>
      <c r="Q8" s="389">
        <v>365379.36</v>
      </c>
      <c r="R8" s="390">
        <v>1461517.2</v>
      </c>
    </row>
    <row r="9" spans="1:18" ht="20.399999999999999" x14ac:dyDescent="0.25">
      <c r="A9" s="393"/>
      <c r="B9" s="425" t="s">
        <v>967</v>
      </c>
      <c r="C9" s="383" t="s">
        <v>976</v>
      </c>
      <c r="D9" s="383" t="s">
        <v>987</v>
      </c>
      <c r="E9" s="383" t="s">
        <v>993</v>
      </c>
      <c r="F9" s="384" t="s">
        <v>790</v>
      </c>
      <c r="G9" s="393">
        <v>8</v>
      </c>
      <c r="H9" s="393">
        <v>4</v>
      </c>
      <c r="I9" s="393">
        <v>8</v>
      </c>
      <c r="J9" s="393">
        <v>6</v>
      </c>
      <c r="K9" s="388">
        <v>1</v>
      </c>
      <c r="L9" s="388">
        <v>1</v>
      </c>
      <c r="M9" s="394" t="s">
        <v>999</v>
      </c>
      <c r="N9" s="382" t="s">
        <v>1001</v>
      </c>
      <c r="O9" s="387">
        <v>21</v>
      </c>
      <c r="P9" s="388">
        <v>26692000</v>
      </c>
      <c r="Q9" s="389">
        <v>26692000</v>
      </c>
      <c r="R9" s="390"/>
    </row>
    <row r="10" spans="1:18" ht="30.6" x14ac:dyDescent="0.25">
      <c r="A10" s="395"/>
      <c r="B10" s="426" t="s">
        <v>968</v>
      </c>
      <c r="C10" s="383" t="s">
        <v>976</v>
      </c>
      <c r="D10" s="383" t="s">
        <v>988</v>
      </c>
      <c r="E10" s="383" t="s">
        <v>993</v>
      </c>
      <c r="F10" s="384" t="s">
        <v>790</v>
      </c>
      <c r="G10" s="395">
        <v>45.3</v>
      </c>
      <c r="H10" s="395">
        <v>3.5</v>
      </c>
      <c r="I10" s="395">
        <v>45.3</v>
      </c>
      <c r="J10" s="395">
        <v>43.3</v>
      </c>
      <c r="K10" s="388">
        <v>1</v>
      </c>
      <c r="L10" s="388">
        <v>1</v>
      </c>
      <c r="M10" s="397" t="s">
        <v>1000</v>
      </c>
      <c r="N10" s="382" t="s">
        <v>1001</v>
      </c>
      <c r="O10" s="387">
        <v>30</v>
      </c>
      <c r="P10" s="388">
        <v>2500000</v>
      </c>
      <c r="Q10" s="389">
        <v>597221</v>
      </c>
      <c r="R10" s="390">
        <v>1902779</v>
      </c>
    </row>
    <row r="11" spans="1:18" ht="30.6" x14ac:dyDescent="0.25">
      <c r="A11" s="393"/>
      <c r="B11" s="427" t="s">
        <v>969</v>
      </c>
      <c r="C11" s="383" t="s">
        <v>978</v>
      </c>
      <c r="D11" s="383" t="s">
        <v>988</v>
      </c>
      <c r="E11" s="383" t="s">
        <v>995</v>
      </c>
      <c r="F11" s="384" t="s">
        <v>790</v>
      </c>
      <c r="G11" s="393">
        <v>24</v>
      </c>
      <c r="H11" s="393">
        <v>144</v>
      </c>
      <c r="I11" s="393">
        <v>72</v>
      </c>
      <c r="J11" s="393">
        <v>55</v>
      </c>
      <c r="K11" s="388">
        <v>1</v>
      </c>
      <c r="L11" s="388">
        <v>1</v>
      </c>
      <c r="M11" s="397" t="s">
        <v>1000</v>
      </c>
      <c r="N11" s="382" t="s">
        <v>1002</v>
      </c>
      <c r="O11" s="387">
        <v>30</v>
      </c>
      <c r="P11" s="388">
        <v>3000000</v>
      </c>
      <c r="Q11" s="389">
        <v>716666</v>
      </c>
      <c r="R11" s="390">
        <v>2283334</v>
      </c>
    </row>
    <row r="12" spans="1:18" ht="30.6" x14ac:dyDescent="0.25">
      <c r="A12" s="393"/>
      <c r="B12" s="427" t="s">
        <v>968</v>
      </c>
      <c r="C12" s="383" t="s">
        <v>979</v>
      </c>
      <c r="D12" s="383" t="s">
        <v>988</v>
      </c>
      <c r="E12" s="383" t="s">
        <v>995</v>
      </c>
      <c r="F12" s="384" t="s">
        <v>790</v>
      </c>
      <c r="G12" s="393">
        <v>48</v>
      </c>
      <c r="H12" s="393">
        <v>96</v>
      </c>
      <c r="I12" s="393">
        <v>48</v>
      </c>
      <c r="J12" s="393">
        <v>45</v>
      </c>
      <c r="K12" s="388">
        <v>1</v>
      </c>
      <c r="L12" s="388">
        <v>1</v>
      </c>
      <c r="M12" s="397" t="s">
        <v>1000</v>
      </c>
      <c r="N12" s="382" t="s">
        <v>1003</v>
      </c>
      <c r="O12" s="387">
        <v>30</v>
      </c>
      <c r="P12" s="388">
        <v>14953600</v>
      </c>
      <c r="Q12" s="389">
        <v>4057857</v>
      </c>
      <c r="R12" s="390">
        <v>10895743</v>
      </c>
    </row>
    <row r="13" spans="1:18" ht="30.6" x14ac:dyDescent="0.25">
      <c r="A13" s="393"/>
      <c r="B13" s="427" t="s">
        <v>968</v>
      </c>
      <c r="C13" s="383" t="s">
        <v>980</v>
      </c>
      <c r="D13" s="383" t="s">
        <v>988</v>
      </c>
      <c r="E13" s="383" t="s">
        <v>995</v>
      </c>
      <c r="F13" s="384" t="s">
        <v>790</v>
      </c>
      <c r="G13" s="393">
        <v>800</v>
      </c>
      <c r="H13" s="393">
        <v>400</v>
      </c>
      <c r="I13" s="393">
        <v>800</v>
      </c>
      <c r="J13" s="393">
        <v>750</v>
      </c>
      <c r="K13" s="388">
        <v>1</v>
      </c>
      <c r="L13" s="388">
        <v>1</v>
      </c>
      <c r="M13" s="397" t="s">
        <v>1000</v>
      </c>
      <c r="N13" s="382" t="s">
        <v>1004</v>
      </c>
      <c r="O13" s="387">
        <v>25</v>
      </c>
      <c r="P13" s="388">
        <v>6846000</v>
      </c>
      <c r="Q13" s="389">
        <v>6846000</v>
      </c>
      <c r="R13" s="390"/>
    </row>
    <row r="14" spans="1:18" ht="30.6" x14ac:dyDescent="0.25">
      <c r="A14" s="393"/>
      <c r="B14" s="428" t="s">
        <v>970</v>
      </c>
      <c r="C14" s="383" t="s">
        <v>981</v>
      </c>
      <c r="D14" s="383" t="s">
        <v>988</v>
      </c>
      <c r="E14" s="383" t="s">
        <v>995</v>
      </c>
      <c r="F14" s="384" t="s">
        <v>790</v>
      </c>
      <c r="G14" s="393">
        <v>72</v>
      </c>
      <c r="H14" s="393">
        <v>180</v>
      </c>
      <c r="I14" s="393">
        <v>72</v>
      </c>
      <c r="J14" s="393">
        <v>65</v>
      </c>
      <c r="K14" s="388">
        <v>1</v>
      </c>
      <c r="L14" s="388">
        <v>1</v>
      </c>
      <c r="M14" s="397" t="s">
        <v>1000</v>
      </c>
      <c r="N14" s="396" t="s">
        <v>1005</v>
      </c>
      <c r="O14" s="399">
        <v>30</v>
      </c>
      <c r="P14" s="388">
        <v>16000000</v>
      </c>
      <c r="Q14" s="400">
        <v>2761110</v>
      </c>
      <c r="R14" s="390">
        <v>13238890</v>
      </c>
    </row>
    <row r="15" spans="1:18" ht="30.6" x14ac:dyDescent="0.25">
      <c r="A15" s="393"/>
      <c r="B15" s="428" t="s">
        <v>971</v>
      </c>
      <c r="C15" s="383" t="s">
        <v>980</v>
      </c>
      <c r="D15" s="383" t="s">
        <v>988</v>
      </c>
      <c r="E15" s="383" t="s">
        <v>996</v>
      </c>
      <c r="F15" s="384" t="s">
        <v>790</v>
      </c>
      <c r="G15" s="393">
        <v>71.400000000000006</v>
      </c>
      <c r="H15" s="393"/>
      <c r="I15" s="393">
        <v>60.4</v>
      </c>
      <c r="J15" s="393">
        <v>71.400000000000006</v>
      </c>
      <c r="K15" s="388">
        <v>1</v>
      </c>
      <c r="L15" s="388">
        <v>1</v>
      </c>
      <c r="M15" s="397" t="s">
        <v>1000</v>
      </c>
      <c r="N15" s="401" t="s">
        <v>1006</v>
      </c>
      <c r="O15" s="402">
        <v>36</v>
      </c>
      <c r="P15" s="388">
        <v>35000000</v>
      </c>
      <c r="Q15" s="403">
        <v>3078703</v>
      </c>
      <c r="R15" s="390">
        <v>31921297</v>
      </c>
    </row>
    <row r="16" spans="1:18" ht="30.6" x14ac:dyDescent="0.25">
      <c r="A16" s="393"/>
      <c r="B16" s="428" t="s">
        <v>972</v>
      </c>
      <c r="C16" s="383" t="s">
        <v>982</v>
      </c>
      <c r="D16" s="383" t="s">
        <v>988</v>
      </c>
      <c r="E16" s="383" t="s">
        <v>996</v>
      </c>
      <c r="F16" s="384" t="s">
        <v>790</v>
      </c>
      <c r="G16" s="393">
        <v>71.400000000000006</v>
      </c>
      <c r="H16" s="393"/>
      <c r="I16" s="393">
        <v>60.4</v>
      </c>
      <c r="J16" s="393">
        <v>71.400000000000006</v>
      </c>
      <c r="K16" s="388">
        <v>1</v>
      </c>
      <c r="L16" s="388">
        <v>1</v>
      </c>
      <c r="M16" s="397" t="s">
        <v>1000</v>
      </c>
      <c r="N16" s="401" t="s">
        <v>1007</v>
      </c>
      <c r="O16" s="402">
        <v>36</v>
      </c>
      <c r="P16" s="388">
        <v>35000000</v>
      </c>
      <c r="Q16" s="403">
        <v>3078703</v>
      </c>
      <c r="R16" s="390">
        <v>31921297</v>
      </c>
    </row>
    <row r="17" spans="1:18" ht="30.6" x14ac:dyDescent="0.2">
      <c r="A17" s="393"/>
      <c r="B17" s="398" t="s">
        <v>973</v>
      </c>
      <c r="C17" s="383" t="s">
        <v>983</v>
      </c>
      <c r="D17" s="383" t="s">
        <v>989</v>
      </c>
      <c r="E17" s="383" t="s">
        <v>993</v>
      </c>
      <c r="F17" s="384" t="s">
        <v>790</v>
      </c>
      <c r="G17" s="393">
        <v>12.5</v>
      </c>
      <c r="H17" s="393">
        <v>25</v>
      </c>
      <c r="I17" s="393">
        <v>12.5</v>
      </c>
      <c r="J17" s="393">
        <v>6.48</v>
      </c>
      <c r="K17" s="388">
        <v>1</v>
      </c>
      <c r="L17" s="388">
        <v>1</v>
      </c>
      <c r="M17" s="397" t="s">
        <v>1000</v>
      </c>
      <c r="N17" s="401" t="s">
        <v>1008</v>
      </c>
      <c r="O17" s="402">
        <v>20</v>
      </c>
      <c r="P17" s="388">
        <v>15000000</v>
      </c>
      <c r="Q17" s="403">
        <v>2312500</v>
      </c>
      <c r="R17" s="390">
        <v>12687500</v>
      </c>
    </row>
    <row r="18" spans="1:18" ht="30.6" x14ac:dyDescent="0.2">
      <c r="A18" s="393"/>
      <c r="B18" s="398" t="s">
        <v>974</v>
      </c>
      <c r="C18" s="383" t="s">
        <v>980</v>
      </c>
      <c r="D18" s="383" t="s">
        <v>990</v>
      </c>
      <c r="E18" s="383" t="s">
        <v>997</v>
      </c>
      <c r="F18" s="384" t="s">
        <v>790</v>
      </c>
      <c r="G18" s="393">
        <v>120</v>
      </c>
      <c r="H18" s="393">
        <v>240</v>
      </c>
      <c r="I18" s="393">
        <v>120</v>
      </c>
      <c r="J18" s="393">
        <v>95</v>
      </c>
      <c r="K18" s="388">
        <v>1</v>
      </c>
      <c r="L18" s="388">
        <v>1</v>
      </c>
      <c r="M18" s="397" t="s">
        <v>1000</v>
      </c>
      <c r="N18" s="401" t="s">
        <v>1009</v>
      </c>
      <c r="O18" s="402">
        <v>10</v>
      </c>
      <c r="P18" s="388">
        <v>2500000</v>
      </c>
      <c r="Q18" s="403">
        <v>562499</v>
      </c>
      <c r="R18" s="390">
        <v>1937501</v>
      </c>
    </row>
    <row r="19" spans="1:18" ht="30.6" x14ac:dyDescent="0.2">
      <c r="A19" s="393"/>
      <c r="B19" s="398" t="s">
        <v>975</v>
      </c>
      <c r="C19" s="383" t="s">
        <v>983</v>
      </c>
      <c r="D19" s="383" t="s">
        <v>991</v>
      </c>
      <c r="E19" s="383" t="s">
        <v>995</v>
      </c>
      <c r="F19" s="384" t="s">
        <v>790</v>
      </c>
      <c r="G19" s="393">
        <v>300</v>
      </c>
      <c r="H19" s="393">
        <v>780</v>
      </c>
      <c r="I19" s="393">
        <v>300</v>
      </c>
      <c r="J19" s="393"/>
      <c r="K19" s="388">
        <v>1</v>
      </c>
      <c r="L19" s="388">
        <v>1</v>
      </c>
      <c r="M19" s="397" t="s">
        <v>1000</v>
      </c>
      <c r="N19" s="401" t="s">
        <v>1010</v>
      </c>
      <c r="O19" s="402">
        <v>60</v>
      </c>
      <c r="P19" s="388">
        <v>122354704</v>
      </c>
      <c r="Q19" s="403">
        <v>4418364</v>
      </c>
      <c r="R19" s="390">
        <v>117936340</v>
      </c>
    </row>
    <row r="20" spans="1:18" ht="61.2" x14ac:dyDescent="0.2">
      <c r="A20" s="393"/>
      <c r="B20" s="398" t="s">
        <v>741</v>
      </c>
      <c r="C20" s="383" t="s">
        <v>983</v>
      </c>
      <c r="D20" s="383" t="s">
        <v>992</v>
      </c>
      <c r="E20" s="383" t="s">
        <v>995</v>
      </c>
      <c r="F20" s="384" t="s">
        <v>790</v>
      </c>
      <c r="G20" s="393"/>
      <c r="H20" s="393"/>
      <c r="I20" s="393"/>
      <c r="J20" s="393"/>
      <c r="K20" s="388">
        <v>1</v>
      </c>
      <c r="L20" s="388">
        <v>1</v>
      </c>
      <c r="M20" s="397" t="s">
        <v>1000</v>
      </c>
      <c r="N20" s="401" t="s">
        <v>1011</v>
      </c>
      <c r="O20" s="402">
        <v>90</v>
      </c>
      <c r="P20" s="388">
        <v>57333441</v>
      </c>
      <c r="Q20" s="403">
        <v>79629</v>
      </c>
      <c r="R20" s="404">
        <v>57253812</v>
      </c>
    </row>
    <row r="21" spans="1:18" ht="30.6" x14ac:dyDescent="0.2">
      <c r="A21" s="393"/>
      <c r="B21" s="398" t="s">
        <v>984</v>
      </c>
      <c r="C21" s="383" t="s">
        <v>978</v>
      </c>
      <c r="D21" s="383" t="s">
        <v>988</v>
      </c>
      <c r="E21" s="383" t="s">
        <v>995</v>
      </c>
      <c r="F21" s="384" t="s">
        <v>790</v>
      </c>
      <c r="G21" s="393">
        <v>71.400000000000006</v>
      </c>
      <c r="H21" s="393"/>
      <c r="I21" s="393">
        <v>52.5</v>
      </c>
      <c r="J21" s="393">
        <v>714</v>
      </c>
      <c r="K21" s="388">
        <v>1</v>
      </c>
      <c r="L21" s="388">
        <v>1</v>
      </c>
      <c r="M21" s="397" t="s">
        <v>1000</v>
      </c>
      <c r="N21" s="401" t="s">
        <v>1012</v>
      </c>
      <c r="O21" s="402">
        <v>60</v>
      </c>
      <c r="P21" s="388">
        <v>25000000</v>
      </c>
      <c r="Q21" s="403">
        <v>104166</v>
      </c>
      <c r="R21" s="404">
        <v>24895834</v>
      </c>
    </row>
    <row r="22" spans="1:18" x14ac:dyDescent="0.2">
      <c r="A22" s="270">
        <v>14</v>
      </c>
      <c r="B22" s="416" t="s">
        <v>11</v>
      </c>
      <c r="C22" s="416"/>
      <c r="D22" s="416"/>
      <c r="E22" s="416"/>
      <c r="F22" s="416"/>
      <c r="G22" s="416"/>
      <c r="H22" s="416"/>
      <c r="I22" s="416"/>
      <c r="J22" s="416"/>
      <c r="K22" s="388"/>
      <c r="L22" s="388"/>
      <c r="M22" s="416"/>
      <c r="N22" s="416"/>
      <c r="O22" s="416"/>
      <c r="P22" s="417">
        <f>SUM(P7:P21)</f>
        <v>488250910.93000001</v>
      </c>
      <c r="Q22" s="417">
        <f>SUM(Q7:Q21)</f>
        <v>60594765.640000001</v>
      </c>
      <c r="R22" s="417">
        <f>SUM(R7:R21)</f>
        <v>427656145.39999998</v>
      </c>
    </row>
    <row r="23" spans="1:18" x14ac:dyDescent="0.2">
      <c r="O23" s="418"/>
      <c r="P23" s="418"/>
      <c r="Q23" s="418"/>
    </row>
    <row r="24" spans="1:18" x14ac:dyDescent="0.2">
      <c r="O24" s="418"/>
      <c r="P24" s="418"/>
      <c r="Q24" s="418"/>
    </row>
    <row r="25" spans="1:18" x14ac:dyDescent="0.2">
      <c r="O25" s="418"/>
      <c r="P25" s="418"/>
      <c r="Q25" s="418"/>
    </row>
    <row r="26" spans="1:18" ht="17.399999999999999" x14ac:dyDescent="0.3">
      <c r="B26" s="419" t="s">
        <v>1014</v>
      </c>
      <c r="H26" s="575"/>
      <c r="I26" s="575"/>
      <c r="J26" s="575"/>
      <c r="K26" s="575"/>
      <c r="L26" s="575"/>
      <c r="M26" s="575"/>
      <c r="N26" s="575"/>
      <c r="O26" s="575"/>
      <c r="P26" s="575"/>
    </row>
    <row r="27" spans="1:18" ht="17.399999999999999" x14ac:dyDescent="0.3">
      <c r="B27" s="419"/>
      <c r="H27" s="575"/>
      <c r="I27" s="575"/>
      <c r="J27" s="575"/>
      <c r="K27" s="575"/>
      <c r="L27" s="575"/>
      <c r="M27" s="575"/>
      <c r="N27" s="575"/>
      <c r="O27" s="575"/>
      <c r="P27" s="575"/>
    </row>
    <row r="28" spans="1:18" ht="17.399999999999999" x14ac:dyDescent="0.3">
      <c r="B28" s="419" t="s">
        <v>1015</v>
      </c>
      <c r="H28" s="575"/>
      <c r="I28" s="575"/>
      <c r="J28" s="575"/>
      <c r="K28" s="575"/>
      <c r="L28" s="575"/>
      <c r="M28" s="575"/>
      <c r="N28" s="575"/>
      <c r="O28" s="575"/>
      <c r="P28" s="575"/>
    </row>
  </sheetData>
  <mergeCells count="13">
    <mergeCell ref="A2:R2"/>
    <mergeCell ref="O5:O6"/>
    <mergeCell ref="P5:P6"/>
    <mergeCell ref="Q5:Q6"/>
    <mergeCell ref="R5:R6"/>
    <mergeCell ref="C5:C6"/>
    <mergeCell ref="D5:D6"/>
    <mergeCell ref="N5:N6"/>
    <mergeCell ref="M5:M6"/>
    <mergeCell ref="E5:E6"/>
    <mergeCell ref="F5:L5"/>
    <mergeCell ref="A5:A6"/>
    <mergeCell ref="B5:B6"/>
  </mergeCells>
  <pageMargins left="0.46875" right="0.368589743589744" top="0.45138888888888901" bottom="0.45138888888888901" header="0.3" footer="0.3"/>
  <pageSetup paperSize="9" scale="95"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2:G19"/>
  <sheetViews>
    <sheetView workbookViewId="0">
      <selection activeCell="E6" sqref="E6"/>
    </sheetView>
  </sheetViews>
  <sheetFormatPr defaultRowHeight="13.2" x14ac:dyDescent="0.25"/>
  <cols>
    <col min="1" max="1" width="4" customWidth="1"/>
    <col min="2" max="2" width="20" customWidth="1"/>
    <col min="3" max="3" width="25.44140625" customWidth="1"/>
    <col min="4" max="4" width="22.44140625" customWidth="1"/>
    <col min="5" max="5" width="16.44140625" customWidth="1"/>
    <col min="6" max="6" width="18.109375" customWidth="1"/>
    <col min="7" max="7" width="26.21875" customWidth="1"/>
    <col min="259" max="259" width="22" customWidth="1"/>
    <col min="260" max="260" width="19" customWidth="1"/>
    <col min="261" max="261" width="14.6640625" customWidth="1"/>
    <col min="262" max="262" width="18.109375" customWidth="1"/>
    <col min="263" max="263" width="19.109375" customWidth="1"/>
    <col min="515" max="515" width="22" customWidth="1"/>
    <col min="516" max="516" width="19" customWidth="1"/>
    <col min="517" max="517" width="14.6640625" customWidth="1"/>
    <col min="518" max="518" width="18.109375" customWidth="1"/>
    <col min="519" max="519" width="19.109375" customWidth="1"/>
    <col min="771" max="771" width="22" customWidth="1"/>
    <col min="772" max="772" width="19" customWidth="1"/>
    <col min="773" max="773" width="14.6640625" customWidth="1"/>
    <col min="774" max="774" width="18.109375" customWidth="1"/>
    <col min="775" max="775" width="19.109375" customWidth="1"/>
    <col min="1027" max="1027" width="22" customWidth="1"/>
    <col min="1028" max="1028" width="19" customWidth="1"/>
    <col min="1029" max="1029" width="14.6640625" customWidth="1"/>
    <col min="1030" max="1030" width="18.109375" customWidth="1"/>
    <col min="1031" max="1031" width="19.109375" customWidth="1"/>
    <col min="1283" max="1283" width="22" customWidth="1"/>
    <col min="1284" max="1284" width="19" customWidth="1"/>
    <col min="1285" max="1285" width="14.6640625" customWidth="1"/>
    <col min="1286" max="1286" width="18.109375" customWidth="1"/>
    <col min="1287" max="1287" width="19.109375" customWidth="1"/>
    <col min="1539" max="1539" width="22" customWidth="1"/>
    <col min="1540" max="1540" width="19" customWidth="1"/>
    <col min="1541" max="1541" width="14.6640625" customWidth="1"/>
    <col min="1542" max="1542" width="18.109375" customWidth="1"/>
    <col min="1543" max="1543" width="19.109375" customWidth="1"/>
    <col min="1795" max="1795" width="22" customWidth="1"/>
    <col min="1796" max="1796" width="19" customWidth="1"/>
    <col min="1797" max="1797" width="14.6640625" customWidth="1"/>
    <col min="1798" max="1798" width="18.109375" customWidth="1"/>
    <col min="1799" max="1799" width="19.109375" customWidth="1"/>
    <col min="2051" max="2051" width="22" customWidth="1"/>
    <col min="2052" max="2052" width="19" customWidth="1"/>
    <col min="2053" max="2053" width="14.6640625" customWidth="1"/>
    <col min="2054" max="2054" width="18.109375" customWidth="1"/>
    <col min="2055" max="2055" width="19.109375" customWidth="1"/>
    <col min="2307" max="2307" width="22" customWidth="1"/>
    <col min="2308" max="2308" width="19" customWidth="1"/>
    <col min="2309" max="2309" width="14.6640625" customWidth="1"/>
    <col min="2310" max="2310" width="18.109375" customWidth="1"/>
    <col min="2311" max="2311" width="19.109375" customWidth="1"/>
    <col min="2563" max="2563" width="22" customWidth="1"/>
    <col min="2564" max="2564" width="19" customWidth="1"/>
    <col min="2565" max="2565" width="14.6640625" customWidth="1"/>
    <col min="2566" max="2566" width="18.109375" customWidth="1"/>
    <col min="2567" max="2567" width="19.109375" customWidth="1"/>
    <col min="2819" max="2819" width="22" customWidth="1"/>
    <col min="2820" max="2820" width="19" customWidth="1"/>
    <col min="2821" max="2821" width="14.6640625" customWidth="1"/>
    <col min="2822" max="2822" width="18.109375" customWidth="1"/>
    <col min="2823" max="2823" width="19.109375" customWidth="1"/>
    <col min="3075" max="3075" width="22" customWidth="1"/>
    <col min="3076" max="3076" width="19" customWidth="1"/>
    <col min="3077" max="3077" width="14.6640625" customWidth="1"/>
    <col min="3078" max="3078" width="18.109375" customWidth="1"/>
    <col min="3079" max="3079" width="19.109375" customWidth="1"/>
    <col min="3331" max="3331" width="22" customWidth="1"/>
    <col min="3332" max="3332" width="19" customWidth="1"/>
    <col min="3333" max="3333" width="14.6640625" customWidth="1"/>
    <col min="3334" max="3334" width="18.109375" customWidth="1"/>
    <col min="3335" max="3335" width="19.109375" customWidth="1"/>
    <col min="3587" max="3587" width="22" customWidth="1"/>
    <col min="3588" max="3588" width="19" customWidth="1"/>
    <col min="3589" max="3589" width="14.6640625" customWidth="1"/>
    <col min="3590" max="3590" width="18.109375" customWidth="1"/>
    <col min="3591" max="3591" width="19.109375" customWidth="1"/>
    <col min="3843" max="3843" width="22" customWidth="1"/>
    <col min="3844" max="3844" width="19" customWidth="1"/>
    <col min="3845" max="3845" width="14.6640625" customWidth="1"/>
    <col min="3846" max="3846" width="18.109375" customWidth="1"/>
    <col min="3847" max="3847" width="19.109375" customWidth="1"/>
    <col min="4099" max="4099" width="22" customWidth="1"/>
    <col min="4100" max="4100" width="19" customWidth="1"/>
    <col min="4101" max="4101" width="14.6640625" customWidth="1"/>
    <col min="4102" max="4102" width="18.109375" customWidth="1"/>
    <col min="4103" max="4103" width="19.109375" customWidth="1"/>
    <col min="4355" max="4355" width="22" customWidth="1"/>
    <col min="4356" max="4356" width="19" customWidth="1"/>
    <col min="4357" max="4357" width="14.6640625" customWidth="1"/>
    <col min="4358" max="4358" width="18.109375" customWidth="1"/>
    <col min="4359" max="4359" width="19.109375" customWidth="1"/>
    <col min="4611" max="4611" width="22" customWidth="1"/>
    <col min="4612" max="4612" width="19" customWidth="1"/>
    <col min="4613" max="4613" width="14.6640625" customWidth="1"/>
    <col min="4614" max="4614" width="18.109375" customWidth="1"/>
    <col min="4615" max="4615" width="19.109375" customWidth="1"/>
    <col min="4867" max="4867" width="22" customWidth="1"/>
    <col min="4868" max="4868" width="19" customWidth="1"/>
    <col min="4869" max="4869" width="14.6640625" customWidth="1"/>
    <col min="4870" max="4870" width="18.109375" customWidth="1"/>
    <col min="4871" max="4871" width="19.109375" customWidth="1"/>
    <col min="5123" max="5123" width="22" customWidth="1"/>
    <col min="5124" max="5124" width="19" customWidth="1"/>
    <col min="5125" max="5125" width="14.6640625" customWidth="1"/>
    <col min="5126" max="5126" width="18.109375" customWidth="1"/>
    <col min="5127" max="5127" width="19.109375" customWidth="1"/>
    <col min="5379" max="5379" width="22" customWidth="1"/>
    <col min="5380" max="5380" width="19" customWidth="1"/>
    <col min="5381" max="5381" width="14.6640625" customWidth="1"/>
    <col min="5382" max="5382" width="18.109375" customWidth="1"/>
    <col min="5383" max="5383" width="19.109375" customWidth="1"/>
    <col min="5635" max="5635" width="22" customWidth="1"/>
    <col min="5636" max="5636" width="19" customWidth="1"/>
    <col min="5637" max="5637" width="14.6640625" customWidth="1"/>
    <col min="5638" max="5638" width="18.109375" customWidth="1"/>
    <col min="5639" max="5639" width="19.109375" customWidth="1"/>
    <col min="5891" max="5891" width="22" customWidth="1"/>
    <col min="5892" max="5892" width="19" customWidth="1"/>
    <col min="5893" max="5893" width="14.6640625" customWidth="1"/>
    <col min="5894" max="5894" width="18.109375" customWidth="1"/>
    <col min="5895" max="5895" width="19.109375" customWidth="1"/>
    <col min="6147" max="6147" width="22" customWidth="1"/>
    <col min="6148" max="6148" width="19" customWidth="1"/>
    <col min="6149" max="6149" width="14.6640625" customWidth="1"/>
    <col min="6150" max="6150" width="18.109375" customWidth="1"/>
    <col min="6151" max="6151" width="19.109375" customWidth="1"/>
    <col min="6403" max="6403" width="22" customWidth="1"/>
    <col min="6404" max="6404" width="19" customWidth="1"/>
    <col min="6405" max="6405" width="14.6640625" customWidth="1"/>
    <col min="6406" max="6406" width="18.109375" customWidth="1"/>
    <col min="6407" max="6407" width="19.109375" customWidth="1"/>
    <col min="6659" max="6659" width="22" customWidth="1"/>
    <col min="6660" max="6660" width="19" customWidth="1"/>
    <col min="6661" max="6661" width="14.6640625" customWidth="1"/>
    <col min="6662" max="6662" width="18.109375" customWidth="1"/>
    <col min="6663" max="6663" width="19.109375" customWidth="1"/>
    <col min="6915" max="6915" width="22" customWidth="1"/>
    <col min="6916" max="6916" width="19" customWidth="1"/>
    <col min="6917" max="6917" width="14.6640625" customWidth="1"/>
    <col min="6918" max="6918" width="18.109375" customWidth="1"/>
    <col min="6919" max="6919" width="19.109375" customWidth="1"/>
    <col min="7171" max="7171" width="22" customWidth="1"/>
    <col min="7172" max="7172" width="19" customWidth="1"/>
    <col min="7173" max="7173" width="14.6640625" customWidth="1"/>
    <col min="7174" max="7174" width="18.109375" customWidth="1"/>
    <col min="7175" max="7175" width="19.109375" customWidth="1"/>
    <col min="7427" max="7427" width="22" customWidth="1"/>
    <col min="7428" max="7428" width="19" customWidth="1"/>
    <col min="7429" max="7429" width="14.6640625" customWidth="1"/>
    <col min="7430" max="7430" width="18.109375" customWidth="1"/>
    <col min="7431" max="7431" width="19.109375" customWidth="1"/>
    <col min="7683" max="7683" width="22" customWidth="1"/>
    <col min="7684" max="7684" width="19" customWidth="1"/>
    <col min="7685" max="7685" width="14.6640625" customWidth="1"/>
    <col min="7686" max="7686" width="18.109375" customWidth="1"/>
    <col min="7687" max="7687" width="19.109375" customWidth="1"/>
    <col min="7939" max="7939" width="22" customWidth="1"/>
    <col min="7940" max="7940" width="19" customWidth="1"/>
    <col min="7941" max="7941" width="14.6640625" customWidth="1"/>
    <col min="7942" max="7942" width="18.109375" customWidth="1"/>
    <col min="7943" max="7943" width="19.109375" customWidth="1"/>
    <col min="8195" max="8195" width="22" customWidth="1"/>
    <col min="8196" max="8196" width="19" customWidth="1"/>
    <col min="8197" max="8197" width="14.6640625" customWidth="1"/>
    <col min="8198" max="8198" width="18.109375" customWidth="1"/>
    <col min="8199" max="8199" width="19.109375" customWidth="1"/>
    <col min="8451" max="8451" width="22" customWidth="1"/>
    <col min="8452" max="8452" width="19" customWidth="1"/>
    <col min="8453" max="8453" width="14.6640625" customWidth="1"/>
    <col min="8454" max="8454" width="18.109375" customWidth="1"/>
    <col min="8455" max="8455" width="19.109375" customWidth="1"/>
    <col min="8707" max="8707" width="22" customWidth="1"/>
    <col min="8708" max="8708" width="19" customWidth="1"/>
    <col min="8709" max="8709" width="14.6640625" customWidth="1"/>
    <col min="8710" max="8710" width="18.109375" customWidth="1"/>
    <col min="8711" max="8711" width="19.109375" customWidth="1"/>
    <col min="8963" max="8963" width="22" customWidth="1"/>
    <col min="8964" max="8964" width="19" customWidth="1"/>
    <col min="8965" max="8965" width="14.6640625" customWidth="1"/>
    <col min="8966" max="8966" width="18.109375" customWidth="1"/>
    <col min="8967" max="8967" width="19.109375" customWidth="1"/>
    <col min="9219" max="9219" width="22" customWidth="1"/>
    <col min="9220" max="9220" width="19" customWidth="1"/>
    <col min="9221" max="9221" width="14.6640625" customWidth="1"/>
    <col min="9222" max="9222" width="18.109375" customWidth="1"/>
    <col min="9223" max="9223" width="19.109375" customWidth="1"/>
    <col min="9475" max="9475" width="22" customWidth="1"/>
    <col min="9476" max="9476" width="19" customWidth="1"/>
    <col min="9477" max="9477" width="14.6640625" customWidth="1"/>
    <col min="9478" max="9478" width="18.109375" customWidth="1"/>
    <col min="9479" max="9479" width="19.109375" customWidth="1"/>
    <col min="9731" max="9731" width="22" customWidth="1"/>
    <col min="9732" max="9732" width="19" customWidth="1"/>
    <col min="9733" max="9733" width="14.6640625" customWidth="1"/>
    <col min="9734" max="9734" width="18.109375" customWidth="1"/>
    <col min="9735" max="9735" width="19.109375" customWidth="1"/>
    <col min="9987" max="9987" width="22" customWidth="1"/>
    <col min="9988" max="9988" width="19" customWidth="1"/>
    <col min="9989" max="9989" width="14.6640625" customWidth="1"/>
    <col min="9990" max="9990" width="18.109375" customWidth="1"/>
    <col min="9991" max="9991" width="19.109375" customWidth="1"/>
    <col min="10243" max="10243" width="22" customWidth="1"/>
    <col min="10244" max="10244" width="19" customWidth="1"/>
    <col min="10245" max="10245" width="14.6640625" customWidth="1"/>
    <col min="10246" max="10246" width="18.109375" customWidth="1"/>
    <col min="10247" max="10247" width="19.109375" customWidth="1"/>
    <col min="10499" max="10499" width="22" customWidth="1"/>
    <col min="10500" max="10500" width="19" customWidth="1"/>
    <col min="10501" max="10501" width="14.6640625" customWidth="1"/>
    <col min="10502" max="10502" width="18.109375" customWidth="1"/>
    <col min="10503" max="10503" width="19.109375" customWidth="1"/>
    <col min="10755" max="10755" width="22" customWidth="1"/>
    <col min="10756" max="10756" width="19" customWidth="1"/>
    <col min="10757" max="10757" width="14.6640625" customWidth="1"/>
    <col min="10758" max="10758" width="18.109375" customWidth="1"/>
    <col min="10759" max="10759" width="19.109375" customWidth="1"/>
    <col min="11011" max="11011" width="22" customWidth="1"/>
    <col min="11012" max="11012" width="19" customWidth="1"/>
    <col min="11013" max="11013" width="14.6640625" customWidth="1"/>
    <col min="11014" max="11014" width="18.109375" customWidth="1"/>
    <col min="11015" max="11015" width="19.109375" customWidth="1"/>
    <col min="11267" max="11267" width="22" customWidth="1"/>
    <col min="11268" max="11268" width="19" customWidth="1"/>
    <col min="11269" max="11269" width="14.6640625" customWidth="1"/>
    <col min="11270" max="11270" width="18.109375" customWidth="1"/>
    <col min="11271" max="11271" width="19.109375" customWidth="1"/>
    <col min="11523" max="11523" width="22" customWidth="1"/>
    <col min="11524" max="11524" width="19" customWidth="1"/>
    <col min="11525" max="11525" width="14.6640625" customWidth="1"/>
    <col min="11526" max="11526" width="18.109375" customWidth="1"/>
    <col min="11527" max="11527" width="19.109375" customWidth="1"/>
    <col min="11779" max="11779" width="22" customWidth="1"/>
    <col min="11780" max="11780" width="19" customWidth="1"/>
    <col min="11781" max="11781" width="14.6640625" customWidth="1"/>
    <col min="11782" max="11782" width="18.109375" customWidth="1"/>
    <col min="11783" max="11783" width="19.109375" customWidth="1"/>
    <col min="12035" max="12035" width="22" customWidth="1"/>
    <col min="12036" max="12036" width="19" customWidth="1"/>
    <col min="12037" max="12037" width="14.6640625" customWidth="1"/>
    <col min="12038" max="12038" width="18.109375" customWidth="1"/>
    <col min="12039" max="12039" width="19.109375" customWidth="1"/>
    <col min="12291" max="12291" width="22" customWidth="1"/>
    <col min="12292" max="12292" width="19" customWidth="1"/>
    <col min="12293" max="12293" width="14.6640625" customWidth="1"/>
    <col min="12294" max="12294" width="18.109375" customWidth="1"/>
    <col min="12295" max="12295" width="19.109375" customWidth="1"/>
    <col min="12547" max="12547" width="22" customWidth="1"/>
    <col min="12548" max="12548" width="19" customWidth="1"/>
    <col min="12549" max="12549" width="14.6640625" customWidth="1"/>
    <col min="12550" max="12550" width="18.109375" customWidth="1"/>
    <col min="12551" max="12551" width="19.109375" customWidth="1"/>
    <col min="12803" max="12803" width="22" customWidth="1"/>
    <col min="12804" max="12804" width="19" customWidth="1"/>
    <col min="12805" max="12805" width="14.6640625" customWidth="1"/>
    <col min="12806" max="12806" width="18.109375" customWidth="1"/>
    <col min="12807" max="12807" width="19.109375" customWidth="1"/>
    <col min="13059" max="13059" width="22" customWidth="1"/>
    <col min="13060" max="13060" width="19" customWidth="1"/>
    <col min="13061" max="13061" width="14.6640625" customWidth="1"/>
    <col min="13062" max="13062" width="18.109375" customWidth="1"/>
    <col min="13063" max="13063" width="19.109375" customWidth="1"/>
    <col min="13315" max="13315" width="22" customWidth="1"/>
    <col min="13316" max="13316" width="19" customWidth="1"/>
    <col min="13317" max="13317" width="14.6640625" customWidth="1"/>
    <col min="13318" max="13318" width="18.109375" customWidth="1"/>
    <col min="13319" max="13319" width="19.109375" customWidth="1"/>
    <col min="13571" max="13571" width="22" customWidth="1"/>
    <col min="13572" max="13572" width="19" customWidth="1"/>
    <col min="13573" max="13573" width="14.6640625" customWidth="1"/>
    <col min="13574" max="13574" width="18.109375" customWidth="1"/>
    <col min="13575" max="13575" width="19.109375" customWidth="1"/>
    <col min="13827" max="13827" width="22" customWidth="1"/>
    <col min="13828" max="13828" width="19" customWidth="1"/>
    <col min="13829" max="13829" width="14.6640625" customWidth="1"/>
    <col min="13830" max="13830" width="18.109375" customWidth="1"/>
    <col min="13831" max="13831" width="19.109375" customWidth="1"/>
    <col min="14083" max="14083" width="22" customWidth="1"/>
    <col min="14084" max="14084" width="19" customWidth="1"/>
    <col min="14085" max="14085" width="14.6640625" customWidth="1"/>
    <col min="14086" max="14086" width="18.109375" customWidth="1"/>
    <col min="14087" max="14087" width="19.109375" customWidth="1"/>
    <col min="14339" max="14339" width="22" customWidth="1"/>
    <col min="14340" max="14340" width="19" customWidth="1"/>
    <col min="14341" max="14341" width="14.6640625" customWidth="1"/>
    <col min="14342" max="14342" width="18.109375" customWidth="1"/>
    <col min="14343" max="14343" width="19.109375" customWidth="1"/>
    <col min="14595" max="14595" width="22" customWidth="1"/>
    <col min="14596" max="14596" width="19" customWidth="1"/>
    <col min="14597" max="14597" width="14.6640625" customWidth="1"/>
    <col min="14598" max="14598" width="18.109375" customWidth="1"/>
    <col min="14599" max="14599" width="19.109375" customWidth="1"/>
    <col min="14851" max="14851" width="22" customWidth="1"/>
    <col min="14852" max="14852" width="19" customWidth="1"/>
    <col min="14853" max="14853" width="14.6640625" customWidth="1"/>
    <col min="14854" max="14854" width="18.109375" customWidth="1"/>
    <col min="14855" max="14855" width="19.109375" customWidth="1"/>
    <col min="15107" max="15107" width="22" customWidth="1"/>
    <col min="15108" max="15108" width="19" customWidth="1"/>
    <col min="15109" max="15109" width="14.6640625" customWidth="1"/>
    <col min="15110" max="15110" width="18.109375" customWidth="1"/>
    <col min="15111" max="15111" width="19.109375" customWidth="1"/>
    <col min="15363" max="15363" width="22" customWidth="1"/>
    <col min="15364" max="15364" width="19" customWidth="1"/>
    <col min="15365" max="15365" width="14.6640625" customWidth="1"/>
    <col min="15366" max="15366" width="18.109375" customWidth="1"/>
    <col min="15367" max="15367" width="19.109375" customWidth="1"/>
    <col min="15619" max="15619" width="22" customWidth="1"/>
    <col min="15620" max="15620" width="19" customWidth="1"/>
    <col min="15621" max="15621" width="14.6640625" customWidth="1"/>
    <col min="15622" max="15622" width="18.109375" customWidth="1"/>
    <col min="15623" max="15623" width="19.109375" customWidth="1"/>
    <col min="15875" max="15875" width="22" customWidth="1"/>
    <col min="15876" max="15876" width="19" customWidth="1"/>
    <col min="15877" max="15877" width="14.6640625" customWidth="1"/>
    <col min="15878" max="15878" width="18.109375" customWidth="1"/>
    <col min="15879" max="15879" width="19.109375" customWidth="1"/>
    <col min="16131" max="16131" width="22" customWidth="1"/>
    <col min="16132" max="16132" width="19" customWidth="1"/>
    <col min="16133" max="16133" width="14.6640625" customWidth="1"/>
    <col min="16134" max="16134" width="18.109375" customWidth="1"/>
    <col min="16135" max="16135" width="19.109375" customWidth="1"/>
  </cols>
  <sheetData>
    <row r="2" spans="1:7" x14ac:dyDescent="0.25">
      <c r="C2" t="s">
        <v>552</v>
      </c>
    </row>
    <row r="3" spans="1:7" x14ac:dyDescent="0.25">
      <c r="G3" t="s">
        <v>519</v>
      </c>
    </row>
    <row r="4" spans="1:7" x14ac:dyDescent="0.25">
      <c r="A4" s="87" t="s">
        <v>2</v>
      </c>
      <c r="B4" s="87" t="s">
        <v>520</v>
      </c>
      <c r="C4" s="87" t="s">
        <v>521</v>
      </c>
      <c r="D4" s="87" t="s">
        <v>7</v>
      </c>
      <c r="E4" s="100" t="s">
        <v>467</v>
      </c>
      <c r="F4" s="87" t="s">
        <v>522</v>
      </c>
      <c r="G4" s="87" t="s">
        <v>523</v>
      </c>
    </row>
    <row r="5" spans="1:7" x14ac:dyDescent="0.25">
      <c r="A5" s="87">
        <v>1</v>
      </c>
      <c r="B5" s="87" t="s">
        <v>677</v>
      </c>
      <c r="C5" s="87" t="s">
        <v>678</v>
      </c>
      <c r="D5" s="87" t="s">
        <v>679</v>
      </c>
      <c r="E5" s="100">
        <v>1375000</v>
      </c>
      <c r="F5" s="87">
        <v>6</v>
      </c>
      <c r="G5" s="87">
        <f t="shared" ref="G5:G11" si="0">E5*F5</f>
        <v>8250000</v>
      </c>
    </row>
    <row r="6" spans="1:7" x14ac:dyDescent="0.25">
      <c r="A6" s="87">
        <v>2</v>
      </c>
      <c r="B6" s="87" t="s">
        <v>677</v>
      </c>
      <c r="C6" s="87" t="s">
        <v>680</v>
      </c>
      <c r="D6" s="87" t="s">
        <v>679</v>
      </c>
      <c r="E6" s="100">
        <v>1375000</v>
      </c>
      <c r="F6" s="87">
        <v>6</v>
      </c>
      <c r="G6" s="87">
        <f t="shared" si="0"/>
        <v>8250000</v>
      </c>
    </row>
    <row r="7" spans="1:7" x14ac:dyDescent="0.25">
      <c r="A7" s="87">
        <v>3</v>
      </c>
      <c r="B7" s="87" t="s">
        <v>677</v>
      </c>
      <c r="C7" s="87" t="s">
        <v>681</v>
      </c>
      <c r="D7" s="87" t="s">
        <v>679</v>
      </c>
      <c r="E7" s="100">
        <v>1375000</v>
      </c>
      <c r="F7" s="87">
        <v>6</v>
      </c>
      <c r="G7" s="87">
        <f t="shared" si="0"/>
        <v>8250000</v>
      </c>
    </row>
    <row r="8" spans="1:7" x14ac:dyDescent="0.25">
      <c r="A8" s="87">
        <v>4</v>
      </c>
      <c r="B8" s="87" t="s">
        <v>677</v>
      </c>
      <c r="C8" s="87" t="s">
        <v>682</v>
      </c>
      <c r="D8" s="87" t="s">
        <v>679</v>
      </c>
      <c r="E8" s="100">
        <v>1375000</v>
      </c>
      <c r="F8" s="87">
        <v>6</v>
      </c>
      <c r="G8" s="87">
        <f t="shared" si="0"/>
        <v>8250000</v>
      </c>
    </row>
    <row r="9" spans="1:7" x14ac:dyDescent="0.25">
      <c r="A9" s="87">
        <v>5</v>
      </c>
      <c r="B9" s="87" t="s">
        <v>677</v>
      </c>
      <c r="C9" s="87" t="s">
        <v>683</v>
      </c>
      <c r="D9" s="87" t="s">
        <v>679</v>
      </c>
      <c r="E9" s="87">
        <v>1375000</v>
      </c>
      <c r="F9" s="87">
        <v>6</v>
      </c>
      <c r="G9" s="87">
        <f t="shared" si="0"/>
        <v>8250000</v>
      </c>
    </row>
    <row r="10" spans="1:7" x14ac:dyDescent="0.25">
      <c r="A10" s="87">
        <v>6</v>
      </c>
      <c r="B10" s="87" t="s">
        <v>677</v>
      </c>
      <c r="C10" s="87" t="s">
        <v>684</v>
      </c>
      <c r="D10" s="87" t="s">
        <v>679</v>
      </c>
      <c r="E10" s="87">
        <v>1375000</v>
      </c>
      <c r="F10" s="87">
        <v>6</v>
      </c>
      <c r="G10" s="87">
        <f t="shared" si="0"/>
        <v>8250000</v>
      </c>
    </row>
    <row r="11" spans="1:7" x14ac:dyDescent="0.25">
      <c r="A11" s="87">
        <v>7</v>
      </c>
      <c r="B11" s="87" t="s">
        <v>677</v>
      </c>
      <c r="C11" s="87" t="s">
        <v>685</v>
      </c>
      <c r="D11" s="87" t="s">
        <v>679</v>
      </c>
      <c r="E11" s="87">
        <v>1375000</v>
      </c>
      <c r="F11" s="87">
        <v>6</v>
      </c>
      <c r="G11" s="87">
        <f t="shared" si="0"/>
        <v>8250000</v>
      </c>
    </row>
    <row r="12" spans="1:7" x14ac:dyDescent="0.25">
      <c r="A12" s="87">
        <v>9</v>
      </c>
      <c r="B12" s="637" t="s">
        <v>11</v>
      </c>
      <c r="C12" s="638"/>
      <c r="D12" s="638"/>
      <c r="E12" s="639"/>
      <c r="F12" s="87"/>
      <c r="G12" s="87">
        <f>SUM(G5:G11)</f>
        <v>57750000</v>
      </c>
    </row>
    <row r="14" spans="1:7" x14ac:dyDescent="0.25">
      <c r="A14" t="s">
        <v>524</v>
      </c>
      <c r="F14" s="366" t="s">
        <v>529</v>
      </c>
      <c r="G14" s="367">
        <f>+G12/1000</f>
        <v>57750</v>
      </c>
    </row>
    <row r="15" spans="1:7" ht="14.4" x14ac:dyDescent="0.3">
      <c r="A15" s="364" t="s">
        <v>514</v>
      </c>
    </row>
    <row r="16" spans="1:7" x14ac:dyDescent="0.25">
      <c r="B16">
        <v>1</v>
      </c>
      <c r="C16" t="s">
        <v>515</v>
      </c>
    </row>
    <row r="17" spans="2:3" ht="14.4" x14ac:dyDescent="0.3">
      <c r="B17">
        <v>2</v>
      </c>
      <c r="C17" s="365" t="s">
        <v>525</v>
      </c>
    </row>
    <row r="18" spans="2:3" x14ac:dyDescent="0.25">
      <c r="B18">
        <v>3</v>
      </c>
      <c r="C18" t="s">
        <v>526</v>
      </c>
    </row>
    <row r="19" spans="2:3" x14ac:dyDescent="0.25">
      <c r="B19">
        <v>4</v>
      </c>
      <c r="C19" t="s">
        <v>527</v>
      </c>
    </row>
  </sheetData>
  <mergeCells count="1">
    <mergeCell ref="B12:E12"/>
  </mergeCells>
  <pageMargins left="0.7" right="0.7" top="0.75" bottom="0.75" header="0.3" footer="0.3"/>
  <pageSetup paperSize="9" orientation="landscape" horizontalDpi="360" verticalDpi="36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N24"/>
  <sheetViews>
    <sheetView workbookViewId="0">
      <selection activeCell="H23" sqref="G23:H23"/>
    </sheetView>
  </sheetViews>
  <sheetFormatPr defaultColWidth="9.109375" defaultRowHeight="13.2" x14ac:dyDescent="0.25"/>
  <cols>
    <col min="1" max="1" width="5.44140625" style="4" customWidth="1"/>
    <col min="2" max="2" width="4" style="32" bestFit="1" customWidth="1"/>
    <col min="3" max="3" width="37.109375" style="4" customWidth="1"/>
    <col min="4" max="4" width="15.5546875" style="4" customWidth="1"/>
    <col min="5" max="5" width="12.109375" style="4" customWidth="1"/>
    <col min="6" max="6" width="12.6640625" style="4" customWidth="1"/>
    <col min="7" max="7" width="10.109375" style="4" customWidth="1"/>
    <col min="8" max="8" width="10.88671875" style="4" customWidth="1"/>
    <col min="9" max="11" width="9.5546875" style="4" customWidth="1"/>
    <col min="12" max="12" width="14.6640625" style="4" customWidth="1"/>
    <col min="13" max="13" width="17.88671875" style="4" customWidth="1"/>
    <col min="14" max="14" width="11.33203125" style="4" customWidth="1"/>
    <col min="15" max="15" width="10.33203125" style="4" bestFit="1" customWidth="1"/>
    <col min="16" max="16384" width="9.109375" style="4"/>
  </cols>
  <sheetData>
    <row r="1" spans="1:14" ht="13.8" x14ac:dyDescent="0.25">
      <c r="A1" s="2"/>
      <c r="B1" s="12"/>
      <c r="C1" s="2"/>
      <c r="D1" s="2"/>
      <c r="E1" s="2"/>
      <c r="F1" s="2"/>
      <c r="G1" s="2"/>
      <c r="H1" s="2"/>
      <c r="I1" s="2"/>
      <c r="J1" s="2"/>
      <c r="K1" s="2"/>
      <c r="L1" s="2"/>
      <c r="M1" s="141" t="s">
        <v>239</v>
      </c>
      <c r="N1" s="2"/>
    </row>
    <row r="2" spans="1:14" ht="18.75" customHeight="1" x14ac:dyDescent="0.25">
      <c r="A2" s="643" t="s">
        <v>734</v>
      </c>
      <c r="B2" s="643"/>
      <c r="C2" s="643"/>
      <c r="D2" s="643"/>
      <c r="E2" s="643"/>
      <c r="F2" s="643"/>
      <c r="G2" s="643"/>
      <c r="H2" s="643"/>
      <c r="I2" s="643"/>
      <c r="J2" s="643"/>
      <c r="K2" s="643"/>
      <c r="L2" s="643"/>
      <c r="M2" s="643"/>
      <c r="N2" s="10"/>
    </row>
    <row r="3" spans="1:14" ht="13.8" x14ac:dyDescent="0.25">
      <c r="A3" s="2"/>
      <c r="B3" s="12"/>
      <c r="C3" s="2"/>
      <c r="D3" s="2"/>
      <c r="E3" s="2"/>
      <c r="F3" s="2"/>
      <c r="G3" s="2"/>
      <c r="H3" s="2"/>
      <c r="I3" s="2"/>
      <c r="J3" s="2"/>
      <c r="K3" s="2"/>
      <c r="L3" s="2"/>
      <c r="M3" s="2" t="s">
        <v>221</v>
      </c>
      <c r="N3" s="2"/>
    </row>
    <row r="4" spans="1:14" ht="13.8" x14ac:dyDescent="0.25">
      <c r="A4" s="644" t="s">
        <v>109</v>
      </c>
      <c r="B4" s="646" t="s">
        <v>14</v>
      </c>
      <c r="C4" s="646" t="s">
        <v>16</v>
      </c>
      <c r="D4" s="647" t="s">
        <v>240</v>
      </c>
      <c r="E4" s="649" t="s">
        <v>241</v>
      </c>
      <c r="F4" s="650"/>
      <c r="G4" s="650"/>
      <c r="H4" s="650"/>
      <c r="I4" s="650"/>
      <c r="J4" s="650"/>
      <c r="K4" s="651"/>
      <c r="L4" s="652" t="s">
        <v>567</v>
      </c>
      <c r="M4" s="653"/>
      <c r="N4" s="2"/>
    </row>
    <row r="5" spans="1:14" ht="15" customHeight="1" x14ac:dyDescent="0.25">
      <c r="A5" s="645"/>
      <c r="B5" s="646"/>
      <c r="C5" s="646"/>
      <c r="D5" s="648"/>
      <c r="E5" s="139" t="s">
        <v>735</v>
      </c>
      <c r="F5" s="139" t="s">
        <v>736</v>
      </c>
      <c r="G5" s="139" t="s">
        <v>737</v>
      </c>
      <c r="H5" s="139"/>
      <c r="I5" s="139"/>
      <c r="J5" s="139"/>
      <c r="K5" s="139"/>
      <c r="L5" s="55" t="s">
        <v>101</v>
      </c>
      <c r="M5" s="55" t="s">
        <v>123</v>
      </c>
      <c r="N5" s="2"/>
    </row>
    <row r="6" spans="1:14" ht="15.75" customHeight="1" x14ac:dyDescent="0.25">
      <c r="A6" s="640" t="s">
        <v>18</v>
      </c>
      <c r="B6" s="31">
        <v>1</v>
      </c>
      <c r="C6" s="8" t="s">
        <v>19</v>
      </c>
      <c r="D6" s="143">
        <v>2669</v>
      </c>
      <c r="E6" s="143">
        <v>450</v>
      </c>
      <c r="F6" s="143">
        <v>3250</v>
      </c>
      <c r="G6" s="143"/>
      <c r="H6" s="143"/>
      <c r="I6" s="143"/>
      <c r="J6" s="143"/>
      <c r="K6" s="143"/>
      <c r="L6" s="144">
        <f>SUM(D6:K6)</f>
        <v>6369</v>
      </c>
      <c r="M6" s="144">
        <f>L6*12</f>
        <v>76428</v>
      </c>
      <c r="N6" s="2"/>
    </row>
    <row r="7" spans="1:14" ht="15.75" customHeight="1" x14ac:dyDescent="0.25">
      <c r="A7" s="641"/>
      <c r="B7" s="31">
        <v>2</v>
      </c>
      <c r="C7" s="8" t="s">
        <v>20</v>
      </c>
      <c r="D7" s="143"/>
      <c r="E7" s="143"/>
      <c r="F7" s="143"/>
      <c r="G7" s="143"/>
      <c r="H7" s="143"/>
      <c r="I7" s="143"/>
      <c r="J7" s="143"/>
      <c r="K7" s="143"/>
      <c r="L7" s="144"/>
      <c r="M7" s="144"/>
      <c r="N7" s="2"/>
    </row>
    <row r="8" spans="1:14" ht="15.75" customHeight="1" x14ac:dyDescent="0.25">
      <c r="A8" s="641"/>
      <c r="B8" s="31">
        <v>3</v>
      </c>
      <c r="C8" s="8" t="s">
        <v>21</v>
      </c>
      <c r="D8" s="145">
        <f>D6*D7</f>
        <v>0</v>
      </c>
      <c r="E8" s="145"/>
      <c r="F8" s="145">
        <f t="shared" ref="F8:M8" si="0">F6*F7</f>
        <v>0</v>
      </c>
      <c r="G8" s="145">
        <f t="shared" si="0"/>
        <v>0</v>
      </c>
      <c r="H8" s="145"/>
      <c r="I8" s="145">
        <f t="shared" si="0"/>
        <v>0</v>
      </c>
      <c r="J8" s="145">
        <f t="shared" si="0"/>
        <v>0</v>
      </c>
      <c r="K8" s="145">
        <f t="shared" si="0"/>
        <v>0</v>
      </c>
      <c r="L8" s="145">
        <f t="shared" si="0"/>
        <v>0</v>
      </c>
      <c r="M8" s="145">
        <f t="shared" si="0"/>
        <v>0</v>
      </c>
      <c r="N8" s="2"/>
    </row>
    <row r="9" spans="1:14" ht="15.75" customHeight="1" x14ac:dyDescent="0.25">
      <c r="A9" s="641"/>
      <c r="B9" s="31">
        <v>4</v>
      </c>
      <c r="C9" s="8" t="s">
        <v>22</v>
      </c>
      <c r="D9" s="143">
        <v>2669</v>
      </c>
      <c r="E9" s="143">
        <v>450</v>
      </c>
      <c r="F9" s="143">
        <v>3250</v>
      </c>
      <c r="G9" s="143"/>
      <c r="H9" s="143"/>
      <c r="I9" s="143"/>
      <c r="J9" s="143"/>
      <c r="K9" s="143"/>
      <c r="L9" s="144"/>
      <c r="M9" s="144"/>
      <c r="N9" s="2"/>
    </row>
    <row r="10" spans="1:14" ht="15.75" customHeight="1" x14ac:dyDescent="0.25">
      <c r="A10" s="641"/>
      <c r="B10" s="31">
        <v>5</v>
      </c>
      <c r="C10" s="8" t="s">
        <v>23</v>
      </c>
      <c r="D10" s="145">
        <f>D8+D9</f>
        <v>2669</v>
      </c>
      <c r="E10" s="145">
        <f t="shared" ref="E10:K10" si="1">E8+E9</f>
        <v>450</v>
      </c>
      <c r="F10" s="145">
        <f t="shared" si="1"/>
        <v>3250</v>
      </c>
      <c r="G10" s="145">
        <f t="shared" si="1"/>
        <v>0</v>
      </c>
      <c r="H10" s="145"/>
      <c r="I10" s="145">
        <f t="shared" si="1"/>
        <v>0</v>
      </c>
      <c r="J10" s="145">
        <f t="shared" si="1"/>
        <v>0</v>
      </c>
      <c r="K10" s="145">
        <f t="shared" si="1"/>
        <v>0</v>
      </c>
      <c r="L10" s="145">
        <f>SUM(D10:K10)</f>
        <v>6369</v>
      </c>
      <c r="M10" s="145">
        <f>L10*12</f>
        <v>76428</v>
      </c>
      <c r="N10" s="2"/>
    </row>
    <row r="11" spans="1:14" ht="15.75" customHeight="1" x14ac:dyDescent="0.25">
      <c r="A11" s="641"/>
      <c r="B11" s="31">
        <v>6</v>
      </c>
      <c r="C11" s="8" t="s">
        <v>99</v>
      </c>
      <c r="D11" s="143">
        <v>187</v>
      </c>
      <c r="E11" s="143">
        <v>187</v>
      </c>
      <c r="F11" s="143">
        <v>187</v>
      </c>
      <c r="G11" s="143"/>
      <c r="H11" s="143"/>
      <c r="I11" s="143"/>
      <c r="J11" s="143"/>
      <c r="K11" s="143"/>
      <c r="L11" s="144"/>
      <c r="M11" s="144"/>
      <c r="N11" s="61"/>
    </row>
    <row r="12" spans="1:14" ht="15.75" customHeight="1" x14ac:dyDescent="0.25">
      <c r="A12" s="641"/>
      <c r="B12" s="31">
        <v>7</v>
      </c>
      <c r="C12" s="9" t="s">
        <v>24</v>
      </c>
      <c r="D12" s="145">
        <f>D10*D11</f>
        <v>499103</v>
      </c>
      <c r="E12" s="145">
        <f t="shared" ref="E12:K12" si="2">E10*E11</f>
        <v>84150</v>
      </c>
      <c r="F12" s="145">
        <f t="shared" si="2"/>
        <v>607750</v>
      </c>
      <c r="G12" s="145">
        <f t="shared" si="2"/>
        <v>0</v>
      </c>
      <c r="H12" s="145"/>
      <c r="I12" s="145">
        <f>I10*I11</f>
        <v>0</v>
      </c>
      <c r="J12" s="145">
        <f t="shared" si="2"/>
        <v>0</v>
      </c>
      <c r="K12" s="145">
        <f t="shared" si="2"/>
        <v>0</v>
      </c>
      <c r="L12" s="145">
        <f>SUM(D12:K12)</f>
        <v>1191003</v>
      </c>
      <c r="M12" s="145">
        <f>L12*12</f>
        <v>14292036</v>
      </c>
    </row>
    <row r="13" spans="1:14" ht="15.75" customHeight="1" x14ac:dyDescent="0.25">
      <c r="A13" s="641"/>
      <c r="B13" s="31">
        <v>8</v>
      </c>
      <c r="C13" s="8" t="s">
        <v>72</v>
      </c>
      <c r="D13" s="145">
        <f>D12*0.1</f>
        <v>49910.3</v>
      </c>
      <c r="E13" s="145">
        <f t="shared" ref="E13:K13" si="3">E12*0.1</f>
        <v>8415</v>
      </c>
      <c r="F13" s="145">
        <f t="shared" si="3"/>
        <v>60775</v>
      </c>
      <c r="G13" s="145">
        <f t="shared" si="3"/>
        <v>0</v>
      </c>
      <c r="H13" s="145"/>
      <c r="I13" s="145">
        <f t="shared" si="3"/>
        <v>0</v>
      </c>
      <c r="J13" s="145">
        <f t="shared" si="3"/>
        <v>0</v>
      </c>
      <c r="K13" s="145">
        <f t="shared" si="3"/>
        <v>0</v>
      </c>
      <c r="L13" s="145">
        <f>L12*0.1</f>
        <v>119100.3</v>
      </c>
      <c r="M13" s="145">
        <f>M12*0.1</f>
        <v>1429203.6</v>
      </c>
    </row>
    <row r="14" spans="1:14" s="6" customFormat="1" ht="17.25" customHeight="1" x14ac:dyDescent="0.25">
      <c r="A14" s="642"/>
      <c r="B14" s="58"/>
      <c r="C14" s="57" t="s">
        <v>244</v>
      </c>
      <c r="D14" s="146">
        <f>D12+D13</f>
        <v>549013.30000000005</v>
      </c>
      <c r="E14" s="146">
        <f t="shared" ref="E14:K14" si="4">E12+E13</f>
        <v>92565</v>
      </c>
      <c r="F14" s="146">
        <f t="shared" si="4"/>
        <v>668525</v>
      </c>
      <c r="G14" s="146">
        <f t="shared" si="4"/>
        <v>0</v>
      </c>
      <c r="H14" s="146">
        <f t="shared" si="4"/>
        <v>0</v>
      </c>
      <c r="I14" s="146">
        <f t="shared" si="4"/>
        <v>0</v>
      </c>
      <c r="J14" s="146">
        <f t="shared" si="4"/>
        <v>0</v>
      </c>
      <c r="K14" s="146">
        <f t="shared" si="4"/>
        <v>0</v>
      </c>
      <c r="L14" s="146">
        <f>L12+L13</f>
        <v>1310103.3</v>
      </c>
      <c r="M14" s="146">
        <f>M12+M13</f>
        <v>15721239.6</v>
      </c>
      <c r="N14" s="36"/>
    </row>
    <row r="16" spans="1:14" x14ac:dyDescent="0.25">
      <c r="L16" s="274" t="s">
        <v>242</v>
      </c>
      <c r="M16" s="147">
        <f>M14/1000</f>
        <v>15721.239599999999</v>
      </c>
    </row>
    <row r="17" spans="3:9" x14ac:dyDescent="0.25">
      <c r="C17" s="82"/>
    </row>
    <row r="18" spans="3:9" x14ac:dyDescent="0.25">
      <c r="C18" s="82"/>
    </row>
    <row r="19" spans="3:9" x14ac:dyDescent="0.25">
      <c r="C19" s="82"/>
      <c r="E19" s="521"/>
      <c r="F19" s="521" t="s">
        <v>730</v>
      </c>
      <c r="G19" s="521"/>
      <c r="H19" s="521"/>
      <c r="I19" s="521"/>
    </row>
    <row r="20" spans="3:9" x14ac:dyDescent="0.25">
      <c r="E20" s="521"/>
      <c r="F20" s="521" t="s">
        <v>732</v>
      </c>
      <c r="G20" s="521"/>
      <c r="H20" s="521"/>
      <c r="I20" s="521"/>
    </row>
    <row r="21" spans="3:9" x14ac:dyDescent="0.25">
      <c r="E21" s="521"/>
      <c r="F21" s="521"/>
      <c r="G21" s="521"/>
      <c r="H21" s="521"/>
      <c r="I21" s="521"/>
    </row>
    <row r="22" spans="3:9" x14ac:dyDescent="0.25">
      <c r="E22" s="521"/>
      <c r="F22" s="521" t="s">
        <v>731</v>
      </c>
      <c r="G22" s="521"/>
      <c r="H22" s="521"/>
      <c r="I22" s="521"/>
    </row>
    <row r="23" spans="3:9" x14ac:dyDescent="0.25">
      <c r="E23" s="521"/>
      <c r="F23" s="521" t="s">
        <v>733</v>
      </c>
      <c r="G23" s="521"/>
      <c r="H23" s="521"/>
      <c r="I23" s="521"/>
    </row>
    <row r="24" spans="3:9" x14ac:dyDescent="0.25">
      <c r="E24"/>
      <c r="F24"/>
      <c r="G24"/>
      <c r="H24"/>
      <c r="I24"/>
    </row>
  </sheetData>
  <mergeCells count="8">
    <mergeCell ref="A6:A14"/>
    <mergeCell ref="A2:M2"/>
    <mergeCell ref="A4:A5"/>
    <mergeCell ref="B4:B5"/>
    <mergeCell ref="C4:C5"/>
    <mergeCell ref="D4:D5"/>
    <mergeCell ref="E4:K4"/>
    <mergeCell ref="L4:M4"/>
  </mergeCells>
  <pageMargins left="0.39" right="0.28000000000000003" top="1" bottom="1" header="0.5" footer="0.5"/>
  <pageSetup scale="7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M41"/>
  <sheetViews>
    <sheetView topLeftCell="A13" zoomScalePageLayoutView="70" workbookViewId="0">
      <selection activeCell="F38" sqref="F38"/>
    </sheetView>
  </sheetViews>
  <sheetFormatPr defaultColWidth="9.109375" defaultRowHeight="13.2" x14ac:dyDescent="0.25"/>
  <cols>
    <col min="1" max="1" width="8.33203125" style="23" customWidth="1"/>
    <col min="2" max="2" width="5" style="32" customWidth="1"/>
    <col min="3" max="3" width="49.5546875" style="4" customWidth="1"/>
    <col min="4" max="4" width="16.109375" style="4" customWidth="1"/>
    <col min="5" max="5" width="14.88671875" style="4" customWidth="1"/>
    <col min="6" max="6" width="17.109375" style="4" customWidth="1"/>
    <col min="7" max="7" width="15.5546875" style="4" customWidth="1"/>
    <col min="8" max="11" width="9.5546875" style="4" customWidth="1"/>
    <col min="12" max="12" width="16" style="4" customWidth="1"/>
    <col min="13" max="13" width="17.109375" style="4" customWidth="1"/>
    <col min="14" max="16384" width="9.109375" style="4"/>
  </cols>
  <sheetData>
    <row r="1" spans="1:13" ht="13.8" x14ac:dyDescent="0.25">
      <c r="A1" s="68"/>
      <c r="B1" s="12"/>
      <c r="C1" s="2"/>
      <c r="D1" s="2"/>
      <c r="E1" s="2"/>
      <c r="F1" s="2"/>
      <c r="G1" s="2"/>
      <c r="H1" s="2"/>
      <c r="I1" s="2"/>
      <c r="J1" s="2"/>
      <c r="K1" s="2"/>
      <c r="L1" s="2"/>
      <c r="M1" s="141" t="s">
        <v>243</v>
      </c>
    </row>
    <row r="2" spans="1:13" ht="12.75" customHeight="1" x14ac:dyDescent="0.25">
      <c r="A2" s="643" t="s">
        <v>738</v>
      </c>
      <c r="B2" s="643"/>
      <c r="C2" s="643"/>
      <c r="D2" s="643"/>
      <c r="E2" s="643"/>
      <c r="F2" s="643"/>
      <c r="G2" s="643"/>
      <c r="H2" s="643"/>
      <c r="I2" s="643"/>
      <c r="J2" s="643"/>
      <c r="K2" s="643"/>
      <c r="L2" s="643"/>
      <c r="M2" s="643"/>
    </row>
    <row r="3" spans="1:13" ht="13.8" x14ac:dyDescent="0.25">
      <c r="A3" s="68"/>
      <c r="B3" s="12"/>
      <c r="C3" s="2"/>
      <c r="D3" s="2"/>
      <c r="E3" s="2"/>
      <c r="F3" s="2"/>
      <c r="G3" s="2"/>
      <c r="H3" s="2"/>
      <c r="I3" s="2"/>
      <c r="J3" s="2"/>
      <c r="K3" s="2"/>
      <c r="L3" s="2"/>
      <c r="M3" s="148" t="s">
        <v>221</v>
      </c>
    </row>
    <row r="4" spans="1:13" s="6" customFormat="1" ht="21.75" customHeight="1" x14ac:dyDescent="0.25">
      <c r="A4" s="666" t="s">
        <v>107</v>
      </c>
      <c r="B4" s="647" t="s">
        <v>2</v>
      </c>
      <c r="C4" s="646" t="s">
        <v>16</v>
      </c>
      <c r="D4" s="647" t="s">
        <v>240</v>
      </c>
      <c r="E4" s="649" t="s">
        <v>241</v>
      </c>
      <c r="F4" s="650"/>
      <c r="G4" s="650"/>
      <c r="H4" s="650"/>
      <c r="I4" s="650"/>
      <c r="J4" s="650"/>
      <c r="K4" s="651"/>
      <c r="L4" s="652" t="s">
        <v>585</v>
      </c>
      <c r="M4" s="653"/>
    </row>
    <row r="5" spans="1:13" s="6" customFormat="1" ht="30" customHeight="1" x14ac:dyDescent="0.25">
      <c r="A5" s="666"/>
      <c r="B5" s="648"/>
      <c r="C5" s="646"/>
      <c r="D5" s="648"/>
      <c r="E5" s="55" t="s">
        <v>739</v>
      </c>
      <c r="F5" s="55" t="s">
        <v>740</v>
      </c>
      <c r="G5" s="55" t="s">
        <v>741</v>
      </c>
      <c r="H5" s="55"/>
      <c r="I5" s="55"/>
      <c r="J5" s="55"/>
      <c r="K5" s="55"/>
      <c r="L5" s="55" t="s">
        <v>101</v>
      </c>
      <c r="M5" s="65" t="s">
        <v>104</v>
      </c>
    </row>
    <row r="6" spans="1:13" ht="32.25" customHeight="1" x14ac:dyDescent="0.25">
      <c r="A6" s="654" t="s">
        <v>93</v>
      </c>
      <c r="B6" s="655"/>
      <c r="C6" s="656"/>
      <c r="D6" s="105"/>
      <c r="E6" s="105"/>
      <c r="F6" s="105"/>
      <c r="G6" s="105"/>
      <c r="H6" s="105"/>
      <c r="I6" s="105"/>
      <c r="J6" s="105"/>
      <c r="K6" s="105"/>
      <c r="L6" s="60"/>
      <c r="M6" s="60"/>
    </row>
    <row r="7" spans="1:13" s="6" customFormat="1" ht="15.6" x14ac:dyDescent="0.25">
      <c r="A7" s="657" t="s">
        <v>85</v>
      </c>
      <c r="B7" s="31">
        <v>1</v>
      </c>
      <c r="C7" s="34" t="s">
        <v>102</v>
      </c>
      <c r="D7" s="150">
        <v>1667</v>
      </c>
      <c r="E7" s="150">
        <v>820</v>
      </c>
      <c r="F7" s="150">
        <v>3281.7</v>
      </c>
      <c r="G7" s="150">
        <v>360</v>
      </c>
      <c r="H7" s="150"/>
      <c r="I7" s="150"/>
      <c r="J7" s="150"/>
      <c r="K7" s="150"/>
      <c r="L7" s="151">
        <f>SUM(D7:K7)</f>
        <v>6128.7</v>
      </c>
      <c r="M7" s="151">
        <f>L7</f>
        <v>6128.7</v>
      </c>
    </row>
    <row r="8" spans="1:13" s="6" customFormat="1" ht="15.6" x14ac:dyDescent="0.25">
      <c r="A8" s="658"/>
      <c r="B8" s="31">
        <v>2</v>
      </c>
      <c r="C8" s="34" t="s">
        <v>103</v>
      </c>
      <c r="D8" s="150">
        <v>1320</v>
      </c>
      <c r="E8" s="150">
        <v>1320</v>
      </c>
      <c r="F8" s="150">
        <v>1320</v>
      </c>
      <c r="G8" s="150">
        <v>1320</v>
      </c>
      <c r="H8" s="150"/>
      <c r="I8" s="150"/>
      <c r="J8" s="150"/>
      <c r="K8" s="150"/>
      <c r="L8" s="151"/>
      <c r="M8" s="151"/>
    </row>
    <row r="9" spans="1:13" s="6" customFormat="1" x14ac:dyDescent="0.25">
      <c r="A9" s="659"/>
      <c r="B9" s="31">
        <v>3</v>
      </c>
      <c r="C9" s="38" t="s">
        <v>586</v>
      </c>
      <c r="D9" s="152">
        <f>D7*D8</f>
        <v>2200440</v>
      </c>
      <c r="E9" s="152">
        <f t="shared" ref="E9:K9" si="0">E7*E8</f>
        <v>1082400</v>
      </c>
      <c r="F9" s="152">
        <f t="shared" si="0"/>
        <v>4331844</v>
      </c>
      <c r="G9" s="152">
        <f t="shared" si="0"/>
        <v>475200</v>
      </c>
      <c r="H9" s="152">
        <f t="shared" si="0"/>
        <v>0</v>
      </c>
      <c r="I9" s="152">
        <f t="shared" si="0"/>
        <v>0</v>
      </c>
      <c r="J9" s="152">
        <f t="shared" si="0"/>
        <v>0</v>
      </c>
      <c r="K9" s="152">
        <f t="shared" si="0"/>
        <v>0</v>
      </c>
      <c r="L9" s="153">
        <f>SUM(D9:K9)</f>
        <v>8089884</v>
      </c>
      <c r="M9" s="154">
        <f>L9*8</f>
        <v>64719072</v>
      </c>
    </row>
    <row r="10" spans="1:13" s="6" customFormat="1" x14ac:dyDescent="0.25">
      <c r="A10" s="657" t="s">
        <v>86</v>
      </c>
      <c r="B10" s="31">
        <v>1</v>
      </c>
      <c r="C10" s="34" t="s">
        <v>84</v>
      </c>
      <c r="D10" s="150"/>
      <c r="E10" s="150"/>
      <c r="F10" s="150"/>
      <c r="G10" s="150"/>
      <c r="H10" s="150"/>
      <c r="I10" s="150"/>
      <c r="J10" s="150"/>
      <c r="K10" s="150"/>
      <c r="L10" s="153">
        <f>SUM(D10:K10)</f>
        <v>0</v>
      </c>
      <c r="M10" s="151">
        <f>L10</f>
        <v>0</v>
      </c>
    </row>
    <row r="11" spans="1:13" s="6" customFormat="1" ht="30.75" customHeight="1" x14ac:dyDescent="0.25">
      <c r="A11" s="658"/>
      <c r="B11" s="31">
        <v>2</v>
      </c>
      <c r="C11" s="37" t="s">
        <v>100</v>
      </c>
      <c r="D11" s="150"/>
      <c r="E11" s="150"/>
      <c r="F11" s="150"/>
      <c r="G11" s="150"/>
      <c r="H11" s="150"/>
      <c r="I11" s="150"/>
      <c r="J11" s="150"/>
      <c r="K11" s="150"/>
      <c r="L11" s="153"/>
      <c r="M11" s="151"/>
    </row>
    <row r="12" spans="1:13" s="6" customFormat="1" ht="30.75" customHeight="1" x14ac:dyDescent="0.25">
      <c r="A12" s="659"/>
      <c r="B12" s="31">
        <v>3</v>
      </c>
      <c r="C12" s="43" t="s">
        <v>245</v>
      </c>
      <c r="D12" s="152">
        <f>D10*D11</f>
        <v>0</v>
      </c>
      <c r="E12" s="152">
        <f t="shared" ref="E12:K12" si="1">E10*E11</f>
        <v>0</v>
      </c>
      <c r="F12" s="152">
        <f t="shared" si="1"/>
        <v>0</v>
      </c>
      <c r="G12" s="152">
        <f t="shared" si="1"/>
        <v>0</v>
      </c>
      <c r="H12" s="152">
        <f t="shared" si="1"/>
        <v>0</v>
      </c>
      <c r="I12" s="152">
        <f t="shared" si="1"/>
        <v>0</v>
      </c>
      <c r="J12" s="152">
        <f t="shared" si="1"/>
        <v>0</v>
      </c>
      <c r="K12" s="152">
        <f t="shared" si="1"/>
        <v>0</v>
      </c>
      <c r="L12" s="153">
        <f>SUM(D12:K12)</f>
        <v>0</v>
      </c>
      <c r="M12" s="154">
        <f>L12*12</f>
        <v>0</v>
      </c>
    </row>
    <row r="13" spans="1:13" s="6" customFormat="1" x14ac:dyDescent="0.25">
      <c r="A13" s="657" t="s">
        <v>87</v>
      </c>
      <c r="B13" s="31">
        <v>1</v>
      </c>
      <c r="C13" s="30" t="s">
        <v>88</v>
      </c>
      <c r="D13" s="150"/>
      <c r="E13" s="150"/>
      <c r="F13" s="150"/>
      <c r="G13" s="150"/>
      <c r="H13" s="150"/>
      <c r="I13" s="150"/>
      <c r="J13" s="150"/>
      <c r="K13" s="150"/>
      <c r="L13" s="153">
        <f>SUM(D13:K13)</f>
        <v>0</v>
      </c>
      <c r="M13" s="151">
        <f>L13*8</f>
        <v>0</v>
      </c>
    </row>
    <row r="14" spans="1:13" s="6" customFormat="1" x14ac:dyDescent="0.25">
      <c r="A14" s="658"/>
      <c r="B14" s="31">
        <v>2</v>
      </c>
      <c r="C14" s="30" t="s">
        <v>89</v>
      </c>
      <c r="D14" s="155">
        <v>0.86</v>
      </c>
      <c r="E14" s="155">
        <v>0.86</v>
      </c>
      <c r="F14" s="155">
        <v>0.86</v>
      </c>
      <c r="G14" s="155">
        <v>0.86</v>
      </c>
      <c r="H14" s="155">
        <v>0.86</v>
      </c>
      <c r="I14" s="155">
        <v>0.86</v>
      </c>
      <c r="J14" s="155">
        <v>0.86</v>
      </c>
      <c r="K14" s="155">
        <v>0.86</v>
      </c>
      <c r="L14" s="153"/>
      <c r="M14" s="151"/>
    </row>
    <row r="15" spans="1:13" s="6" customFormat="1" x14ac:dyDescent="0.25">
      <c r="A15" s="658"/>
      <c r="B15" s="31">
        <v>3</v>
      </c>
      <c r="C15" s="30" t="s">
        <v>90</v>
      </c>
      <c r="D15" s="155">
        <f>D13*D14</f>
        <v>0</v>
      </c>
      <c r="E15" s="155">
        <f t="shared" ref="E15:K15" si="2">E13*E14</f>
        <v>0</v>
      </c>
      <c r="F15" s="155">
        <f t="shared" si="2"/>
        <v>0</v>
      </c>
      <c r="G15" s="155">
        <f t="shared" si="2"/>
        <v>0</v>
      </c>
      <c r="H15" s="155">
        <f t="shared" si="2"/>
        <v>0</v>
      </c>
      <c r="I15" s="155">
        <f t="shared" si="2"/>
        <v>0</v>
      </c>
      <c r="J15" s="155">
        <f t="shared" si="2"/>
        <v>0</v>
      </c>
      <c r="K15" s="155">
        <f t="shared" si="2"/>
        <v>0</v>
      </c>
      <c r="L15" s="153"/>
      <c r="M15" s="151"/>
    </row>
    <row r="16" spans="1:13" s="6" customFormat="1" x14ac:dyDescent="0.25">
      <c r="A16" s="658"/>
      <c r="B16" s="31">
        <v>4</v>
      </c>
      <c r="C16" s="30" t="s">
        <v>91</v>
      </c>
      <c r="D16" s="155">
        <f>D15*0.05</f>
        <v>0</v>
      </c>
      <c r="E16" s="155">
        <f t="shared" ref="E16:K16" si="3">E15*0.05</f>
        <v>0</v>
      </c>
      <c r="F16" s="155">
        <f t="shared" si="3"/>
        <v>0</v>
      </c>
      <c r="G16" s="155">
        <f t="shared" si="3"/>
        <v>0</v>
      </c>
      <c r="H16" s="155">
        <f t="shared" si="3"/>
        <v>0</v>
      </c>
      <c r="I16" s="155">
        <f t="shared" si="3"/>
        <v>0</v>
      </c>
      <c r="J16" s="155">
        <f t="shared" si="3"/>
        <v>0</v>
      </c>
      <c r="K16" s="155">
        <f t="shared" si="3"/>
        <v>0</v>
      </c>
      <c r="L16" s="153"/>
      <c r="M16" s="151"/>
    </row>
    <row r="17" spans="1:13" s="6" customFormat="1" x14ac:dyDescent="0.25">
      <c r="A17" s="658"/>
      <c r="B17" s="31">
        <v>5</v>
      </c>
      <c r="C17" s="30" t="s">
        <v>92</v>
      </c>
      <c r="D17" s="155">
        <f>D15+D16</f>
        <v>0</v>
      </c>
      <c r="E17" s="155">
        <f t="shared" ref="E17:K17" si="4">E15+E16</f>
        <v>0</v>
      </c>
      <c r="F17" s="155">
        <f t="shared" si="4"/>
        <v>0</v>
      </c>
      <c r="G17" s="155">
        <f t="shared" si="4"/>
        <v>0</v>
      </c>
      <c r="H17" s="155">
        <f t="shared" si="4"/>
        <v>0</v>
      </c>
      <c r="I17" s="155">
        <f t="shared" si="4"/>
        <v>0</v>
      </c>
      <c r="J17" s="155">
        <f t="shared" si="4"/>
        <v>0</v>
      </c>
      <c r="K17" s="155">
        <f t="shared" si="4"/>
        <v>0</v>
      </c>
      <c r="L17" s="153"/>
      <c r="M17" s="151"/>
    </row>
    <row r="18" spans="1:13" s="6" customFormat="1" x14ac:dyDescent="0.25">
      <c r="A18" s="658"/>
      <c r="B18" s="31">
        <v>6</v>
      </c>
      <c r="C18" s="30" t="s">
        <v>97</v>
      </c>
      <c r="D18" s="150"/>
      <c r="E18" s="150"/>
      <c r="F18" s="150"/>
      <c r="G18" s="150"/>
      <c r="H18" s="150"/>
      <c r="I18" s="150"/>
      <c r="J18" s="150"/>
      <c r="K18" s="150"/>
      <c r="L18" s="153"/>
      <c r="M18" s="151"/>
    </row>
    <row r="19" spans="1:13" s="6" customFormat="1" x14ac:dyDescent="0.25">
      <c r="A19" s="659"/>
      <c r="B19" s="31">
        <v>7</v>
      </c>
      <c r="C19" s="43" t="s">
        <v>246</v>
      </c>
      <c r="D19" s="152">
        <f>D17*D18</f>
        <v>0</v>
      </c>
      <c r="E19" s="152">
        <f t="shared" ref="E19:J19" si="5">E17*E18</f>
        <v>0</v>
      </c>
      <c r="F19" s="152">
        <f t="shared" si="5"/>
        <v>0</v>
      </c>
      <c r="G19" s="152">
        <f t="shared" si="5"/>
        <v>0</v>
      </c>
      <c r="H19" s="152">
        <f t="shared" si="5"/>
        <v>0</v>
      </c>
      <c r="I19" s="152">
        <f t="shared" si="5"/>
        <v>0</v>
      </c>
      <c r="J19" s="152">
        <f t="shared" si="5"/>
        <v>0</v>
      </c>
      <c r="K19" s="152">
        <f>K17*K18</f>
        <v>0</v>
      </c>
      <c r="L19" s="153">
        <f>SUM(D19:K19)</f>
        <v>0</v>
      </c>
      <c r="M19" s="154">
        <f>L19*8</f>
        <v>0</v>
      </c>
    </row>
    <row r="20" spans="1:13" s="6" customFormat="1" x14ac:dyDescent="0.25">
      <c r="A20" s="660" t="s">
        <v>71</v>
      </c>
      <c r="B20" s="661"/>
      <c r="C20" s="662"/>
      <c r="D20" s="155">
        <f>(D9+D12+D19)*0.1</f>
        <v>220044</v>
      </c>
      <c r="E20" s="155">
        <f t="shared" ref="E20:K20" si="6">(E9+E12+E19)*0.1</f>
        <v>108240</v>
      </c>
      <c r="F20" s="155">
        <f t="shared" si="6"/>
        <v>433184.4</v>
      </c>
      <c r="G20" s="155">
        <f t="shared" si="6"/>
        <v>47520</v>
      </c>
      <c r="H20" s="155">
        <f t="shared" si="6"/>
        <v>0</v>
      </c>
      <c r="I20" s="155">
        <f t="shared" si="6"/>
        <v>0</v>
      </c>
      <c r="J20" s="155">
        <f t="shared" si="6"/>
        <v>0</v>
      </c>
      <c r="K20" s="155">
        <f t="shared" si="6"/>
        <v>0</v>
      </c>
      <c r="L20" s="151">
        <f>(L9+L12+L19)*0.1</f>
        <v>808988.4</v>
      </c>
      <c r="M20" s="151">
        <f>(M9+M12+M19)*0.1</f>
        <v>6471907.2000000002</v>
      </c>
    </row>
    <row r="21" spans="1:13" s="6" customFormat="1" x14ac:dyDescent="0.25">
      <c r="A21" s="660" t="s">
        <v>247</v>
      </c>
      <c r="B21" s="661"/>
      <c r="C21" s="662"/>
      <c r="D21" s="150"/>
      <c r="E21" s="150"/>
      <c r="F21" s="150"/>
      <c r="G21" s="150"/>
      <c r="H21" s="150"/>
      <c r="I21" s="150"/>
      <c r="J21" s="150"/>
      <c r="K21" s="150"/>
      <c r="L21" s="151">
        <f>SUM(D21:K21)</f>
        <v>0</v>
      </c>
      <c r="M21" s="151">
        <f>L21*8</f>
        <v>0</v>
      </c>
    </row>
    <row r="22" spans="1:13" s="6" customFormat="1" x14ac:dyDescent="0.25">
      <c r="A22" s="657" t="s">
        <v>108</v>
      </c>
      <c r="B22" s="30">
        <v>1</v>
      </c>
      <c r="C22" s="331" t="s">
        <v>447</v>
      </c>
      <c r="D22" s="150"/>
      <c r="E22" s="150"/>
      <c r="F22" s="150"/>
      <c r="G22" s="150"/>
      <c r="H22" s="150"/>
      <c r="I22" s="150"/>
      <c r="J22" s="150"/>
      <c r="K22" s="150"/>
      <c r="L22" s="151">
        <f>SUM(D22:K22)</f>
        <v>0</v>
      </c>
      <c r="M22" s="151">
        <f>L22*8</f>
        <v>0</v>
      </c>
    </row>
    <row r="23" spans="1:13" s="6" customFormat="1" x14ac:dyDescent="0.25">
      <c r="A23" s="658"/>
      <c r="B23" s="30">
        <v>2</v>
      </c>
      <c r="C23" s="34" t="s">
        <v>248</v>
      </c>
      <c r="D23" s="150"/>
      <c r="E23" s="150"/>
      <c r="F23" s="150"/>
      <c r="G23" s="150"/>
      <c r="H23" s="150"/>
      <c r="I23" s="150"/>
      <c r="J23" s="150"/>
      <c r="K23" s="150"/>
      <c r="L23" s="151"/>
      <c r="M23" s="151"/>
    </row>
    <row r="24" spans="1:13" s="6" customFormat="1" x14ac:dyDescent="0.25">
      <c r="A24" s="658"/>
      <c r="B24" s="30">
        <v>3</v>
      </c>
      <c r="C24" s="56" t="s">
        <v>249</v>
      </c>
      <c r="D24" s="152">
        <f>D22*D23</f>
        <v>0</v>
      </c>
      <c r="E24" s="152">
        <f t="shared" ref="E24:K24" si="7">E22*E23</f>
        <v>0</v>
      </c>
      <c r="F24" s="152">
        <f t="shared" si="7"/>
        <v>0</v>
      </c>
      <c r="G24" s="152">
        <f t="shared" si="7"/>
        <v>0</v>
      </c>
      <c r="H24" s="152">
        <f t="shared" si="7"/>
        <v>0</v>
      </c>
      <c r="I24" s="152">
        <f t="shared" si="7"/>
        <v>0</v>
      </c>
      <c r="J24" s="152">
        <f t="shared" si="7"/>
        <v>0</v>
      </c>
      <c r="K24" s="152">
        <f t="shared" si="7"/>
        <v>0</v>
      </c>
      <c r="L24" s="154">
        <f>SUM(D24:K24)</f>
        <v>0</v>
      </c>
      <c r="M24" s="154">
        <f>L24*8</f>
        <v>0</v>
      </c>
    </row>
    <row r="25" spans="1:13" s="6" customFormat="1" x14ac:dyDescent="0.25">
      <c r="A25" s="658"/>
      <c r="B25" s="30">
        <v>4</v>
      </c>
      <c r="C25" s="331" t="s">
        <v>448</v>
      </c>
      <c r="D25" s="150"/>
      <c r="E25" s="150"/>
      <c r="F25" s="150"/>
      <c r="G25" s="150"/>
      <c r="H25" s="150"/>
      <c r="I25" s="150"/>
      <c r="J25" s="150"/>
      <c r="K25" s="150"/>
      <c r="L25" s="151">
        <f>SUM(D25:K25)</f>
        <v>0</v>
      </c>
      <c r="M25" s="151">
        <f>L25*8</f>
        <v>0</v>
      </c>
    </row>
    <row r="26" spans="1:13" s="6" customFormat="1" x14ac:dyDescent="0.25">
      <c r="A26" s="658"/>
      <c r="B26" s="30">
        <v>5</v>
      </c>
      <c r="C26" s="34" t="s">
        <v>250</v>
      </c>
      <c r="D26" s="150"/>
      <c r="E26" s="150"/>
      <c r="F26" s="150"/>
      <c r="G26" s="150"/>
      <c r="H26" s="150"/>
      <c r="I26" s="150"/>
      <c r="J26" s="150"/>
      <c r="K26" s="150"/>
      <c r="L26" s="151">
        <f>SUM(D26:K26)</f>
        <v>0</v>
      </c>
      <c r="M26" s="151">
        <f>L26*8</f>
        <v>0</v>
      </c>
    </row>
    <row r="27" spans="1:13" s="6" customFormat="1" x14ac:dyDescent="0.25">
      <c r="A27" s="658"/>
      <c r="B27" s="30">
        <v>6</v>
      </c>
      <c r="C27" s="56" t="s">
        <v>251</v>
      </c>
      <c r="D27" s="152">
        <f>D25*D26</f>
        <v>0</v>
      </c>
      <c r="E27" s="152">
        <f t="shared" ref="E27:K27" si="8">E25*E26</f>
        <v>0</v>
      </c>
      <c r="F27" s="152">
        <f t="shared" si="8"/>
        <v>0</v>
      </c>
      <c r="G27" s="152">
        <f t="shared" si="8"/>
        <v>0</v>
      </c>
      <c r="H27" s="152">
        <f t="shared" si="8"/>
        <v>0</v>
      </c>
      <c r="I27" s="152">
        <f t="shared" si="8"/>
        <v>0</v>
      </c>
      <c r="J27" s="152">
        <f t="shared" si="8"/>
        <v>0</v>
      </c>
      <c r="K27" s="152">
        <f t="shared" si="8"/>
        <v>0</v>
      </c>
      <c r="L27" s="154">
        <f>SUM(D27:K27)</f>
        <v>0</v>
      </c>
      <c r="M27" s="154">
        <f>L27*8</f>
        <v>0</v>
      </c>
    </row>
    <row r="28" spans="1:13" s="6" customFormat="1" x14ac:dyDescent="0.25">
      <c r="A28" s="659"/>
      <c r="B28" s="30">
        <v>7</v>
      </c>
      <c r="C28" s="56" t="s">
        <v>252</v>
      </c>
      <c r="D28" s="156"/>
      <c r="E28" s="156"/>
      <c r="F28" s="156"/>
      <c r="G28" s="156"/>
      <c r="H28" s="156"/>
      <c r="I28" s="156"/>
      <c r="J28" s="156"/>
      <c r="K28" s="156"/>
      <c r="L28" s="154">
        <f>SUM(D28:K28)</f>
        <v>0</v>
      </c>
      <c r="M28" s="154">
        <f>L28*8</f>
        <v>0</v>
      </c>
    </row>
    <row r="29" spans="1:13" s="6" customFormat="1" x14ac:dyDescent="0.25">
      <c r="A29" s="663" t="s">
        <v>253</v>
      </c>
      <c r="B29" s="664"/>
      <c r="C29" s="665"/>
      <c r="D29" s="146">
        <f>D9+D12+D19+D20+D21+D24+D27+D28</f>
        <v>2420484</v>
      </c>
      <c r="E29" s="146">
        <f t="shared" ref="E29:K29" si="9">E9+E12+E19+E20+E21+E24+E27+E28</f>
        <v>1190640</v>
      </c>
      <c r="F29" s="146">
        <f t="shared" si="9"/>
        <v>4765028.4000000004</v>
      </c>
      <c r="G29" s="146">
        <f t="shared" si="9"/>
        <v>522720</v>
      </c>
      <c r="H29" s="146">
        <f t="shared" si="9"/>
        <v>0</v>
      </c>
      <c r="I29" s="146">
        <f t="shared" si="9"/>
        <v>0</v>
      </c>
      <c r="J29" s="146">
        <f t="shared" si="9"/>
        <v>0</v>
      </c>
      <c r="K29" s="146">
        <f t="shared" si="9"/>
        <v>0</v>
      </c>
      <c r="L29" s="146">
        <f>L9+L12+L19+L20+L21+L24+L27+L28</f>
        <v>8898872.4000000004</v>
      </c>
      <c r="M29" s="146">
        <f>M9+M12+M19+M20+M21+M24+M27+M28</f>
        <v>71190979.200000003</v>
      </c>
    </row>
    <row r="30" spans="1:13" ht="13.8" x14ac:dyDescent="0.25">
      <c r="A30" s="68"/>
      <c r="B30" s="12"/>
      <c r="C30" s="2"/>
      <c r="D30" s="62"/>
      <c r="E30" s="62"/>
      <c r="F30" s="62"/>
      <c r="G30" s="62"/>
      <c r="H30" s="62"/>
      <c r="I30" s="62"/>
      <c r="J30" s="62"/>
      <c r="K30" s="62"/>
      <c r="L30" s="62"/>
      <c r="M30" s="62"/>
    </row>
    <row r="31" spans="1:13" ht="13.8" x14ac:dyDescent="0.25">
      <c r="A31" s="68"/>
      <c r="B31" s="12"/>
      <c r="C31" s="2"/>
      <c r="D31" s="62"/>
      <c r="E31" s="62"/>
      <c r="F31" s="62"/>
      <c r="G31" s="62"/>
      <c r="H31" s="62"/>
      <c r="I31" s="62"/>
      <c r="J31" s="62"/>
      <c r="K31" s="157"/>
      <c r="L31" s="158" t="s">
        <v>242</v>
      </c>
      <c r="M31" s="159">
        <f>M29/1000</f>
        <v>71190.979200000002</v>
      </c>
    </row>
    <row r="32" spans="1:13" x14ac:dyDescent="0.25">
      <c r="A32" s="69"/>
      <c r="B32" s="59"/>
      <c r="C32" s="82"/>
      <c r="D32"/>
      <c r="E32"/>
      <c r="F32"/>
      <c r="G32"/>
      <c r="H32"/>
      <c r="I32"/>
      <c r="J32"/>
      <c r="K32"/>
      <c r="L32"/>
      <c r="M32"/>
    </row>
    <row r="33" spans="1:13" x14ac:dyDescent="0.25">
      <c r="A33" s="69"/>
      <c r="B33" s="59"/>
      <c r="C33" s="82"/>
      <c r="D33"/>
      <c r="E33"/>
      <c r="F33"/>
      <c r="G33"/>
      <c r="H33"/>
      <c r="I33"/>
      <c r="J33"/>
      <c r="K33"/>
      <c r="L33"/>
      <c r="M33"/>
    </row>
    <row r="34" spans="1:13" x14ac:dyDescent="0.25">
      <c r="A34" s="69"/>
      <c r="B34" s="59"/>
      <c r="C34" s="82"/>
      <c r="D34"/>
      <c r="E34"/>
      <c r="F34"/>
      <c r="G34"/>
      <c r="H34"/>
      <c r="I34"/>
      <c r="J34"/>
      <c r="K34"/>
      <c r="L34"/>
      <c r="M34"/>
    </row>
    <row r="35" spans="1:13" x14ac:dyDescent="0.25">
      <c r="D35" s="521"/>
      <c r="E35" s="521" t="s">
        <v>730</v>
      </c>
      <c r="F35" s="521"/>
      <c r="G35" s="521"/>
      <c r="H35" s="521"/>
    </row>
    <row r="36" spans="1:13" x14ac:dyDescent="0.25">
      <c r="D36" s="521"/>
      <c r="E36" s="521" t="s">
        <v>732</v>
      </c>
      <c r="F36" s="521"/>
      <c r="G36" s="521"/>
      <c r="H36" s="521"/>
    </row>
    <row r="37" spans="1:13" x14ac:dyDescent="0.25">
      <c r="C37" s="568"/>
      <c r="D37" s="521"/>
      <c r="E37" s="521"/>
      <c r="F37" s="521"/>
      <c r="G37" s="521"/>
      <c r="H37" s="521"/>
    </row>
    <row r="38" spans="1:13" x14ac:dyDescent="0.25">
      <c r="D38" s="521"/>
      <c r="E38" s="521" t="s">
        <v>731</v>
      </c>
      <c r="F38" s="521"/>
      <c r="G38" s="521"/>
      <c r="H38" s="521"/>
    </row>
    <row r="39" spans="1:13" x14ac:dyDescent="0.25">
      <c r="D39" s="521"/>
      <c r="E39" s="521" t="s">
        <v>733</v>
      </c>
      <c r="F39" s="521"/>
      <c r="G39" s="521"/>
      <c r="H39" s="521"/>
    </row>
    <row r="40" spans="1:13" x14ac:dyDescent="0.25">
      <c r="D40"/>
      <c r="E40"/>
      <c r="F40"/>
      <c r="G40"/>
      <c r="H40"/>
    </row>
    <row r="41" spans="1:13" x14ac:dyDescent="0.25">
      <c r="D41"/>
      <c r="E41"/>
      <c r="F41"/>
      <c r="G41"/>
      <c r="H41"/>
    </row>
  </sheetData>
  <mergeCells count="15">
    <mergeCell ref="A7:A9"/>
    <mergeCell ref="B4:B5"/>
    <mergeCell ref="A20:C20"/>
    <mergeCell ref="A21:C21"/>
    <mergeCell ref="A29:C29"/>
    <mergeCell ref="A4:A5"/>
    <mergeCell ref="C4:C5"/>
    <mergeCell ref="A10:A12"/>
    <mergeCell ref="A13:A19"/>
    <mergeCell ref="A22:A28"/>
    <mergeCell ref="A2:M2"/>
    <mergeCell ref="D4:D5"/>
    <mergeCell ref="E4:K4"/>
    <mergeCell ref="L4:M4"/>
    <mergeCell ref="A6:C6"/>
  </mergeCells>
  <pageMargins left="0.7" right="0.23" top="0.75" bottom="0.41" header="0.3" footer="0.3"/>
  <pageSetup scale="66"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92D050"/>
    <pageSetUpPr fitToPage="1"/>
  </sheetPr>
  <dimension ref="A1:N28"/>
  <sheetViews>
    <sheetView view="pageLayout" topLeftCell="A7" workbookViewId="0">
      <selection activeCell="G25" sqref="G25"/>
    </sheetView>
  </sheetViews>
  <sheetFormatPr defaultColWidth="9.109375" defaultRowHeight="13.2" x14ac:dyDescent="0.25"/>
  <cols>
    <col min="1" max="1" width="5.44140625" style="4" customWidth="1"/>
    <col min="2" max="2" width="4" style="32" bestFit="1" customWidth="1"/>
    <col min="3" max="3" width="37.109375" style="4" customWidth="1"/>
    <col min="4" max="4" width="12.44140625" style="4" customWidth="1"/>
    <col min="5" max="5" width="12.109375" style="4" customWidth="1"/>
    <col min="6" max="11" width="9.5546875" style="4" customWidth="1"/>
    <col min="12" max="12" width="12.5546875" style="4" customWidth="1"/>
    <col min="13" max="13" width="14.6640625" style="4" customWidth="1"/>
    <col min="14" max="14" width="11.33203125" style="4" customWidth="1"/>
    <col min="15" max="15" width="10.33203125" style="4" bestFit="1" customWidth="1"/>
    <col min="16" max="16384" width="9.109375" style="4"/>
  </cols>
  <sheetData>
    <row r="1" spans="1:14" ht="13.8" x14ac:dyDescent="0.25">
      <c r="A1" s="2"/>
      <c r="B1" s="12"/>
      <c r="C1" s="2"/>
      <c r="D1" s="2"/>
      <c r="E1" s="2"/>
      <c r="F1" s="2"/>
      <c r="G1" s="2"/>
      <c r="H1" s="2"/>
      <c r="I1" s="2"/>
      <c r="J1" s="2"/>
      <c r="K1" s="2"/>
      <c r="L1" s="2"/>
      <c r="M1" s="141" t="s">
        <v>254</v>
      </c>
      <c r="N1" s="2"/>
    </row>
    <row r="2" spans="1:14" ht="18.75" customHeight="1" x14ac:dyDescent="0.25">
      <c r="A2" s="643" t="s">
        <v>742</v>
      </c>
      <c r="B2" s="643"/>
      <c r="C2" s="643"/>
      <c r="D2" s="643"/>
      <c r="E2" s="643"/>
      <c r="F2" s="643"/>
      <c r="G2" s="643"/>
      <c r="H2" s="643"/>
      <c r="I2" s="643"/>
      <c r="J2" s="643"/>
      <c r="K2" s="643"/>
      <c r="L2" s="643"/>
      <c r="M2" s="643"/>
      <c r="N2" s="10"/>
    </row>
    <row r="3" spans="1:14" ht="13.8" x14ac:dyDescent="0.25">
      <c r="A3" s="2"/>
      <c r="B3" s="12"/>
      <c r="C3" s="2"/>
      <c r="D3" s="2"/>
      <c r="E3" s="2"/>
      <c r="F3" s="2"/>
      <c r="G3" s="2"/>
      <c r="H3" s="2"/>
      <c r="I3" s="2"/>
      <c r="J3" s="2"/>
      <c r="K3" s="2"/>
      <c r="L3" s="2"/>
      <c r="M3" s="148" t="s">
        <v>221</v>
      </c>
      <c r="N3" s="2"/>
    </row>
    <row r="4" spans="1:14" ht="14.25" customHeight="1" x14ac:dyDescent="0.25">
      <c r="A4" s="644" t="s">
        <v>109</v>
      </c>
      <c r="B4" s="646" t="s">
        <v>14</v>
      </c>
      <c r="C4" s="646" t="s">
        <v>16</v>
      </c>
      <c r="D4" s="647" t="s">
        <v>240</v>
      </c>
      <c r="E4" s="649" t="s">
        <v>241</v>
      </c>
      <c r="F4" s="650"/>
      <c r="G4" s="650"/>
      <c r="H4" s="650"/>
      <c r="I4" s="650"/>
      <c r="J4" s="650"/>
      <c r="K4" s="651"/>
      <c r="L4" s="652" t="s">
        <v>567</v>
      </c>
      <c r="M4" s="653"/>
      <c r="N4" s="2"/>
    </row>
    <row r="5" spans="1:14" ht="40.5" customHeight="1" x14ac:dyDescent="0.25">
      <c r="A5" s="645"/>
      <c r="B5" s="646"/>
      <c r="C5" s="646"/>
      <c r="D5" s="648"/>
      <c r="E5" s="55" t="s">
        <v>743</v>
      </c>
      <c r="F5" s="55"/>
      <c r="G5" s="55"/>
      <c r="H5" s="55"/>
      <c r="I5" s="55"/>
      <c r="J5" s="55"/>
      <c r="K5" s="55"/>
      <c r="L5" s="55" t="s">
        <v>101</v>
      </c>
      <c r="M5" s="55" t="s">
        <v>123</v>
      </c>
      <c r="N5" s="2"/>
    </row>
    <row r="6" spans="1:14" ht="15.75" customHeight="1" x14ac:dyDescent="0.25">
      <c r="A6" s="640" t="s">
        <v>15</v>
      </c>
      <c r="B6" s="31">
        <v>1</v>
      </c>
      <c r="C6" s="8" t="s">
        <v>94</v>
      </c>
      <c r="D6" s="143">
        <v>25</v>
      </c>
      <c r="E6" s="143">
        <v>40</v>
      </c>
      <c r="F6" s="143"/>
      <c r="G6" s="143"/>
      <c r="H6" s="143"/>
      <c r="I6" s="143"/>
      <c r="J6" s="143"/>
      <c r="K6" s="143"/>
      <c r="L6" s="144">
        <f>SUM(D6:K6)</f>
        <v>65</v>
      </c>
      <c r="M6" s="144">
        <f>L6*12</f>
        <v>780</v>
      </c>
      <c r="N6" s="2"/>
    </row>
    <row r="7" spans="1:14" ht="15.75" customHeight="1" x14ac:dyDescent="0.25">
      <c r="A7" s="641"/>
      <c r="B7" s="31">
        <v>2</v>
      </c>
      <c r="C7" s="8" t="s">
        <v>110</v>
      </c>
      <c r="D7" s="143">
        <v>4000</v>
      </c>
      <c r="E7" s="143">
        <v>4000</v>
      </c>
      <c r="F7" s="143"/>
      <c r="G7" s="143"/>
      <c r="H7" s="143"/>
      <c r="I7" s="143"/>
      <c r="J7" s="143"/>
      <c r="K7" s="143"/>
      <c r="L7" s="144"/>
      <c r="M7" s="144"/>
      <c r="N7" s="2"/>
    </row>
    <row r="8" spans="1:14" ht="15.75" customHeight="1" x14ac:dyDescent="0.25">
      <c r="A8" s="641"/>
      <c r="B8" s="31">
        <v>3</v>
      </c>
      <c r="C8" s="8" t="s">
        <v>112</v>
      </c>
      <c r="D8" s="143"/>
      <c r="E8" s="143"/>
      <c r="F8" s="143"/>
      <c r="G8" s="143"/>
      <c r="H8" s="143"/>
      <c r="I8" s="143"/>
      <c r="J8" s="143"/>
      <c r="K8" s="143"/>
      <c r="L8" s="144"/>
      <c r="M8" s="144"/>
      <c r="N8" s="2"/>
    </row>
    <row r="9" spans="1:14" ht="15.75" customHeight="1" x14ac:dyDescent="0.25">
      <c r="A9" s="641"/>
      <c r="B9" s="31">
        <v>4</v>
      </c>
      <c r="C9" s="9" t="s">
        <v>113</v>
      </c>
      <c r="D9" s="145">
        <f t="shared" ref="D9:M9" si="0">D6*(D7+D8)</f>
        <v>100000</v>
      </c>
      <c r="E9" s="145">
        <f t="shared" si="0"/>
        <v>160000</v>
      </c>
      <c r="F9" s="145">
        <f t="shared" si="0"/>
        <v>0</v>
      </c>
      <c r="G9" s="145">
        <f t="shared" si="0"/>
        <v>0</v>
      </c>
      <c r="H9" s="145">
        <f t="shared" si="0"/>
        <v>0</v>
      </c>
      <c r="I9" s="145">
        <f t="shared" si="0"/>
        <v>0</v>
      </c>
      <c r="J9" s="145">
        <f t="shared" si="0"/>
        <v>0</v>
      </c>
      <c r="K9" s="145">
        <f t="shared" si="0"/>
        <v>0</v>
      </c>
      <c r="L9" s="144">
        <f>SUM(D9:K9)</f>
        <v>260000</v>
      </c>
      <c r="M9" s="144">
        <f t="shared" si="0"/>
        <v>0</v>
      </c>
      <c r="N9" s="2"/>
    </row>
    <row r="10" spans="1:14" ht="15.75" customHeight="1" x14ac:dyDescent="0.25">
      <c r="A10" s="641"/>
      <c r="B10" s="31">
        <v>5</v>
      </c>
      <c r="C10" s="8" t="s">
        <v>71</v>
      </c>
      <c r="D10" s="145">
        <f t="shared" ref="D10:K10" si="1">D9*0.1</f>
        <v>10000</v>
      </c>
      <c r="E10" s="145">
        <f t="shared" si="1"/>
        <v>16000</v>
      </c>
      <c r="F10" s="145">
        <f t="shared" si="1"/>
        <v>0</v>
      </c>
      <c r="G10" s="145">
        <f t="shared" si="1"/>
        <v>0</v>
      </c>
      <c r="H10" s="145">
        <f t="shared" si="1"/>
        <v>0</v>
      </c>
      <c r="I10" s="145">
        <f t="shared" si="1"/>
        <v>0</v>
      </c>
      <c r="J10" s="145">
        <f t="shared" si="1"/>
        <v>0</v>
      </c>
      <c r="K10" s="145">
        <f t="shared" si="1"/>
        <v>0</v>
      </c>
      <c r="L10" s="144">
        <f>SUM(D10:K10)</f>
        <v>26000</v>
      </c>
      <c r="M10" s="144">
        <f>M9*0.1</f>
        <v>0</v>
      </c>
      <c r="N10" s="2"/>
    </row>
    <row r="11" spans="1:14" ht="15.75" customHeight="1" x14ac:dyDescent="0.25">
      <c r="A11" s="641"/>
      <c r="B11" s="31">
        <v>6</v>
      </c>
      <c r="C11" s="8" t="s">
        <v>111</v>
      </c>
      <c r="D11" s="143"/>
      <c r="E11" s="143"/>
      <c r="F11" s="143"/>
      <c r="G11" s="143"/>
      <c r="H11" s="143"/>
      <c r="I11" s="143"/>
      <c r="J11" s="143"/>
      <c r="K11" s="143"/>
      <c r="L11" s="144"/>
      <c r="M11" s="144"/>
      <c r="N11" s="2"/>
    </row>
    <row r="12" spans="1:14" s="6" customFormat="1" ht="13.8" x14ac:dyDescent="0.25">
      <c r="A12" s="642"/>
      <c r="B12" s="57"/>
      <c r="C12" s="70" t="s">
        <v>255</v>
      </c>
      <c r="D12" s="146">
        <f>(D9+D10+D11)</f>
        <v>110000</v>
      </c>
      <c r="E12" s="146">
        <f t="shared" ref="E12:K12" si="2">(E9+E10+E11)</f>
        <v>176000</v>
      </c>
      <c r="F12" s="146">
        <f t="shared" si="2"/>
        <v>0</v>
      </c>
      <c r="G12" s="146">
        <f t="shared" si="2"/>
        <v>0</v>
      </c>
      <c r="H12" s="146">
        <f t="shared" si="2"/>
        <v>0</v>
      </c>
      <c r="I12" s="146">
        <f t="shared" si="2"/>
        <v>0</v>
      </c>
      <c r="J12" s="146">
        <f t="shared" si="2"/>
        <v>0</v>
      </c>
      <c r="K12" s="146">
        <f t="shared" si="2"/>
        <v>0</v>
      </c>
      <c r="L12" s="146">
        <f>SUM(D12:K12)</f>
        <v>286000</v>
      </c>
      <c r="M12" s="146">
        <f>L12*12</f>
        <v>3432000</v>
      </c>
      <c r="N12" s="36"/>
    </row>
    <row r="13" spans="1:14" ht="15.75" customHeight="1" x14ac:dyDescent="0.25">
      <c r="A13" s="667" t="s">
        <v>17</v>
      </c>
      <c r="B13" s="31">
        <v>1</v>
      </c>
      <c r="C13" s="8" t="s">
        <v>95</v>
      </c>
      <c r="D13" s="143"/>
      <c r="E13" s="143"/>
      <c r="F13" s="143"/>
      <c r="G13" s="143"/>
      <c r="H13" s="143"/>
      <c r="I13" s="143"/>
      <c r="J13" s="143"/>
      <c r="K13" s="143"/>
      <c r="L13" s="144"/>
      <c r="M13" s="144"/>
      <c r="N13" s="2"/>
    </row>
    <row r="14" spans="1:14" ht="15.75" customHeight="1" x14ac:dyDescent="0.25">
      <c r="A14" s="667"/>
      <c r="B14" s="31">
        <v>2</v>
      </c>
      <c r="C14" s="63" t="s">
        <v>96</v>
      </c>
      <c r="D14" s="143"/>
      <c r="E14" s="143"/>
      <c r="F14" s="143"/>
      <c r="G14" s="143"/>
      <c r="H14" s="143"/>
      <c r="I14" s="143"/>
      <c r="J14" s="143"/>
      <c r="K14" s="143"/>
      <c r="L14" s="144"/>
      <c r="M14" s="144"/>
      <c r="N14" s="2"/>
    </row>
    <row r="15" spans="1:14" ht="15.75" customHeight="1" x14ac:dyDescent="0.25">
      <c r="A15" s="667"/>
      <c r="B15" s="31">
        <v>3</v>
      </c>
      <c r="C15" s="9" t="s">
        <v>98</v>
      </c>
      <c r="D15" s="145">
        <f t="shared" ref="D15:K15" si="3">D13*D14</f>
        <v>0</v>
      </c>
      <c r="E15" s="145">
        <f t="shared" si="3"/>
        <v>0</v>
      </c>
      <c r="F15" s="145">
        <f t="shared" si="3"/>
        <v>0</v>
      </c>
      <c r="G15" s="145">
        <f t="shared" si="3"/>
        <v>0</v>
      </c>
      <c r="H15" s="145">
        <f t="shared" si="3"/>
        <v>0</v>
      </c>
      <c r="I15" s="145">
        <f t="shared" si="3"/>
        <v>0</v>
      </c>
      <c r="J15" s="145">
        <f t="shared" si="3"/>
        <v>0</v>
      </c>
      <c r="K15" s="145">
        <f t="shared" si="3"/>
        <v>0</v>
      </c>
      <c r="L15" s="144">
        <f>SUM(D15:K15)</f>
        <v>0</v>
      </c>
      <c r="M15" s="144">
        <f>M13*M14</f>
        <v>0</v>
      </c>
      <c r="N15" s="2"/>
    </row>
    <row r="16" spans="1:14" ht="15.75" customHeight="1" x14ac:dyDescent="0.25">
      <c r="A16" s="667"/>
      <c r="B16" s="31">
        <v>4</v>
      </c>
      <c r="C16" s="8" t="s">
        <v>71</v>
      </c>
      <c r="D16" s="145">
        <f t="shared" ref="D16:K16" si="4">D15*0.1</f>
        <v>0</v>
      </c>
      <c r="E16" s="145">
        <f t="shared" si="4"/>
        <v>0</v>
      </c>
      <c r="F16" s="145">
        <f t="shared" si="4"/>
        <v>0</v>
      </c>
      <c r="G16" s="145">
        <f t="shared" si="4"/>
        <v>0</v>
      </c>
      <c r="H16" s="145">
        <f t="shared" si="4"/>
        <v>0</v>
      </c>
      <c r="I16" s="145">
        <f t="shared" si="4"/>
        <v>0</v>
      </c>
      <c r="J16" s="145">
        <f t="shared" si="4"/>
        <v>0</v>
      </c>
      <c r="K16" s="145">
        <f t="shared" si="4"/>
        <v>0</v>
      </c>
      <c r="L16" s="144">
        <f>SUM(D16:K16)</f>
        <v>0</v>
      </c>
      <c r="M16" s="144">
        <f>M15*0.1</f>
        <v>0</v>
      </c>
      <c r="N16" s="2"/>
    </row>
    <row r="17" spans="1:14" ht="15.75" customHeight="1" x14ac:dyDescent="0.25">
      <c r="A17" s="667"/>
      <c r="B17" s="58"/>
      <c r="C17" s="54" t="s">
        <v>257</v>
      </c>
      <c r="D17" s="160">
        <f>(D15+D16)</f>
        <v>0</v>
      </c>
      <c r="E17" s="160">
        <f t="shared" ref="E17:K17" si="5">(E15+E16)</f>
        <v>0</v>
      </c>
      <c r="F17" s="160">
        <f t="shared" si="5"/>
        <v>0</v>
      </c>
      <c r="G17" s="160">
        <f t="shared" si="5"/>
        <v>0</v>
      </c>
      <c r="H17" s="160">
        <f t="shared" si="5"/>
        <v>0</v>
      </c>
      <c r="I17" s="160">
        <f t="shared" si="5"/>
        <v>0</v>
      </c>
      <c r="J17" s="160">
        <f t="shared" si="5"/>
        <v>0</v>
      </c>
      <c r="K17" s="160">
        <f t="shared" si="5"/>
        <v>0</v>
      </c>
      <c r="L17" s="146">
        <f>SUM(D17:K17)</f>
        <v>0</v>
      </c>
      <c r="M17" s="160">
        <f>L17*12</f>
        <v>0</v>
      </c>
      <c r="N17" s="2"/>
    </row>
    <row r="18" spans="1:14" ht="15.75" customHeight="1" x14ac:dyDescent="0.25">
      <c r="A18" s="668" t="s">
        <v>256</v>
      </c>
      <c r="B18" s="668"/>
      <c r="C18" s="668"/>
      <c r="D18" s="160">
        <f>+D12+D17</f>
        <v>110000</v>
      </c>
      <c r="E18" s="160">
        <f t="shared" ref="E18:K18" si="6">+E12+E17</f>
        <v>176000</v>
      </c>
      <c r="F18" s="160">
        <f t="shared" si="6"/>
        <v>0</v>
      </c>
      <c r="G18" s="160">
        <f t="shared" si="6"/>
        <v>0</v>
      </c>
      <c r="H18" s="160">
        <f t="shared" si="6"/>
        <v>0</v>
      </c>
      <c r="I18" s="160">
        <f t="shared" si="6"/>
        <v>0</v>
      </c>
      <c r="J18" s="160">
        <f t="shared" si="6"/>
        <v>0</v>
      </c>
      <c r="K18" s="160">
        <f t="shared" si="6"/>
        <v>0</v>
      </c>
      <c r="L18" s="146">
        <f>L12+L17</f>
        <v>286000</v>
      </c>
      <c r="M18" s="160">
        <f>L18*12</f>
        <v>3432000</v>
      </c>
      <c r="N18" s="2"/>
    </row>
    <row r="20" spans="1:14" ht="13.8" x14ac:dyDescent="0.25">
      <c r="K20" s="157"/>
      <c r="L20" s="158" t="s">
        <v>242</v>
      </c>
      <c r="M20" s="159">
        <f>M18/1000</f>
        <v>3432</v>
      </c>
    </row>
    <row r="21" spans="1:14" x14ac:dyDescent="0.25">
      <c r="C21" s="82"/>
    </row>
    <row r="22" spans="1:14" x14ac:dyDescent="0.25">
      <c r="C22" s="82"/>
    </row>
    <row r="23" spans="1:14" x14ac:dyDescent="0.25">
      <c r="C23" s="82"/>
      <c r="D23" s="521"/>
      <c r="E23" s="521" t="s">
        <v>730</v>
      </c>
      <c r="F23" s="521"/>
      <c r="G23" s="521"/>
      <c r="H23" s="521"/>
    </row>
    <row r="24" spans="1:14" x14ac:dyDescent="0.25">
      <c r="D24" s="521"/>
      <c r="E24" s="521" t="s">
        <v>732</v>
      </c>
      <c r="F24" s="521"/>
      <c r="G24" s="521"/>
      <c r="H24" s="521"/>
    </row>
    <row r="25" spans="1:14" x14ac:dyDescent="0.25">
      <c r="D25" s="521"/>
      <c r="E25" s="521"/>
      <c r="F25" s="521"/>
      <c r="G25" s="521"/>
      <c r="H25" s="521"/>
    </row>
    <row r="26" spans="1:14" x14ac:dyDescent="0.25">
      <c r="D26" s="521"/>
      <c r="E26" s="521" t="s">
        <v>731</v>
      </c>
      <c r="F26" s="521"/>
      <c r="G26" s="521"/>
      <c r="H26" s="521"/>
    </row>
    <row r="27" spans="1:14" x14ac:dyDescent="0.25">
      <c r="D27" s="521"/>
      <c r="E27" s="521" t="s">
        <v>733</v>
      </c>
      <c r="F27" s="521"/>
      <c r="G27" s="521"/>
      <c r="H27" s="521"/>
    </row>
    <row r="28" spans="1:14" x14ac:dyDescent="0.25">
      <c r="D28"/>
      <c r="E28"/>
      <c r="F28"/>
      <c r="G28"/>
      <c r="H28"/>
    </row>
  </sheetData>
  <mergeCells count="10">
    <mergeCell ref="D4:D5"/>
    <mergeCell ref="A2:M2"/>
    <mergeCell ref="A13:A17"/>
    <mergeCell ref="A18:C18"/>
    <mergeCell ref="B4:B5"/>
    <mergeCell ref="C4:C5"/>
    <mergeCell ref="L4:M4"/>
    <mergeCell ref="E4:K4"/>
    <mergeCell ref="A6:A12"/>
    <mergeCell ref="A4:A5"/>
  </mergeCells>
  <phoneticPr fontId="4" type="noConversion"/>
  <pageMargins left="0.39" right="0.28000000000000003" top="1" bottom="1" header="0.5" footer="0.5"/>
  <pageSetup scale="86"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M19"/>
  <sheetViews>
    <sheetView workbookViewId="0">
      <selection activeCell="K18" sqref="K18"/>
    </sheetView>
  </sheetViews>
  <sheetFormatPr defaultColWidth="9.109375" defaultRowHeight="13.2" x14ac:dyDescent="0.25"/>
  <cols>
    <col min="1" max="1" width="4" style="32" bestFit="1" customWidth="1"/>
    <col min="2" max="2" width="37.109375" style="4" customWidth="1"/>
    <col min="3" max="3" width="12.44140625" style="4" customWidth="1"/>
    <col min="4" max="10" width="9.5546875" style="4" customWidth="1"/>
    <col min="11" max="11" width="12.5546875" style="4" customWidth="1"/>
    <col min="12" max="12" width="14.6640625" style="4" customWidth="1"/>
    <col min="13" max="13" width="11.33203125" style="4" customWidth="1"/>
    <col min="14" max="14" width="10.33203125" style="4" bestFit="1" customWidth="1"/>
    <col min="15" max="16384" width="9.109375" style="4"/>
  </cols>
  <sheetData>
    <row r="1" spans="1:13" ht="13.8" x14ac:dyDescent="0.25">
      <c r="A1" s="12"/>
      <c r="B1" s="2"/>
      <c r="C1" s="2"/>
      <c r="D1" s="2"/>
      <c r="E1" s="2"/>
      <c r="F1" s="2"/>
      <c r="G1" s="2"/>
      <c r="H1" s="2"/>
      <c r="I1" s="2"/>
      <c r="J1" s="2"/>
      <c r="K1" s="2"/>
      <c r="L1" s="141" t="s">
        <v>258</v>
      </c>
      <c r="M1" s="2"/>
    </row>
    <row r="2" spans="1:13" ht="18.75" customHeight="1" x14ac:dyDescent="0.25">
      <c r="A2" s="669" t="s">
        <v>587</v>
      </c>
      <c r="B2" s="669"/>
      <c r="C2" s="669"/>
      <c r="D2" s="669"/>
      <c r="E2" s="669"/>
      <c r="F2" s="669"/>
      <c r="G2" s="669"/>
      <c r="H2" s="669"/>
      <c r="I2" s="669"/>
      <c r="J2" s="669"/>
      <c r="K2" s="669"/>
      <c r="L2" s="669"/>
      <c r="M2" s="10"/>
    </row>
    <row r="3" spans="1:13" ht="13.8" x14ac:dyDescent="0.25">
      <c r="A3" s="12"/>
      <c r="B3" s="2"/>
      <c r="C3" s="2"/>
      <c r="D3" s="2"/>
      <c r="E3" s="2"/>
      <c r="F3" s="2"/>
      <c r="G3" s="2"/>
      <c r="H3" s="2"/>
      <c r="I3" s="2"/>
      <c r="J3" s="2"/>
      <c r="K3" s="2"/>
      <c r="L3" s="148" t="s">
        <v>221</v>
      </c>
      <c r="M3" s="2"/>
    </row>
    <row r="4" spans="1:13" ht="14.25" customHeight="1" x14ac:dyDescent="0.25">
      <c r="A4" s="646" t="s">
        <v>14</v>
      </c>
      <c r="B4" s="646" t="s">
        <v>16</v>
      </c>
      <c r="C4" s="647" t="s">
        <v>240</v>
      </c>
      <c r="D4" s="649" t="s">
        <v>241</v>
      </c>
      <c r="E4" s="650"/>
      <c r="F4" s="650"/>
      <c r="G4" s="650"/>
      <c r="H4" s="650"/>
      <c r="I4" s="650"/>
      <c r="J4" s="651"/>
      <c r="K4" s="652" t="s">
        <v>567</v>
      </c>
      <c r="L4" s="653"/>
      <c r="M4" s="2"/>
    </row>
    <row r="5" spans="1:13" ht="40.5" customHeight="1" x14ac:dyDescent="0.25">
      <c r="A5" s="646"/>
      <c r="B5" s="646"/>
      <c r="C5" s="648"/>
      <c r="D5" s="55"/>
      <c r="E5" s="55"/>
      <c r="F5" s="55"/>
      <c r="G5" s="55"/>
      <c r="H5" s="55"/>
      <c r="I5" s="55"/>
      <c r="J5" s="55"/>
      <c r="K5" s="55" t="s">
        <v>101</v>
      </c>
      <c r="L5" s="55" t="s">
        <v>123</v>
      </c>
      <c r="M5" s="2"/>
    </row>
    <row r="6" spans="1:13" ht="15.75" customHeight="1" x14ac:dyDescent="0.25">
      <c r="A6" s="31">
        <v>1</v>
      </c>
      <c r="B6" s="8" t="s">
        <v>259</v>
      </c>
      <c r="C6" s="143"/>
      <c r="D6" s="143"/>
      <c r="E6" s="143"/>
      <c r="F6" s="143"/>
      <c r="G6" s="143"/>
      <c r="H6" s="143"/>
      <c r="I6" s="143"/>
      <c r="J6" s="143"/>
      <c r="K6" s="144"/>
      <c r="L6" s="144"/>
      <c r="M6" s="2"/>
    </row>
    <row r="7" spans="1:13" ht="15.75" customHeight="1" x14ac:dyDescent="0.25">
      <c r="A7" s="31">
        <v>2</v>
      </c>
      <c r="B7" s="81" t="s">
        <v>260</v>
      </c>
      <c r="C7" s="143"/>
      <c r="D7" s="143"/>
      <c r="E7" s="143"/>
      <c r="F7" s="143"/>
      <c r="G7" s="143"/>
      <c r="H7" s="143"/>
      <c r="I7" s="143"/>
      <c r="J7" s="143"/>
      <c r="K7" s="144"/>
      <c r="L7" s="144"/>
      <c r="M7" s="2"/>
    </row>
    <row r="8" spans="1:13" ht="15.75" customHeight="1" x14ac:dyDescent="0.25">
      <c r="A8" s="31">
        <v>3</v>
      </c>
      <c r="B8" s="9" t="s">
        <v>98</v>
      </c>
      <c r="C8" s="145">
        <f t="shared" ref="C8:J8" si="0">C6*C7</f>
        <v>0</v>
      </c>
      <c r="D8" s="145">
        <f t="shared" si="0"/>
        <v>0</v>
      </c>
      <c r="E8" s="145">
        <f t="shared" si="0"/>
        <v>0</v>
      </c>
      <c r="F8" s="145">
        <f t="shared" si="0"/>
        <v>0</v>
      </c>
      <c r="G8" s="145">
        <f t="shared" si="0"/>
        <v>0</v>
      </c>
      <c r="H8" s="145">
        <f t="shared" si="0"/>
        <v>0</v>
      </c>
      <c r="I8" s="145">
        <f t="shared" si="0"/>
        <v>0</v>
      </c>
      <c r="J8" s="145">
        <f t="shared" si="0"/>
        <v>0</v>
      </c>
      <c r="K8" s="144">
        <f>SUM(C8:J8)</f>
        <v>0</v>
      </c>
      <c r="L8" s="144">
        <f>K8*12</f>
        <v>0</v>
      </c>
      <c r="M8" s="2"/>
    </row>
    <row r="9" spans="1:13" ht="15.75" customHeight="1" x14ac:dyDescent="0.25">
      <c r="A9" s="31">
        <v>4</v>
      </c>
      <c r="B9" s="8" t="s">
        <v>71</v>
      </c>
      <c r="C9" s="145">
        <f t="shared" ref="C9:J9" si="1">C8*0.1</f>
        <v>0</v>
      </c>
      <c r="D9" s="145">
        <f t="shared" si="1"/>
        <v>0</v>
      </c>
      <c r="E9" s="145">
        <f t="shared" si="1"/>
        <v>0</v>
      </c>
      <c r="F9" s="145">
        <f t="shared" si="1"/>
        <v>0</v>
      </c>
      <c r="G9" s="145">
        <f t="shared" si="1"/>
        <v>0</v>
      </c>
      <c r="H9" s="145">
        <f t="shared" si="1"/>
        <v>0</v>
      </c>
      <c r="I9" s="145">
        <f t="shared" si="1"/>
        <v>0</v>
      </c>
      <c r="J9" s="145">
        <f t="shared" si="1"/>
        <v>0</v>
      </c>
      <c r="K9" s="144">
        <f>SUM(C9:J9)</f>
        <v>0</v>
      </c>
      <c r="L9" s="144">
        <f>K9*12</f>
        <v>0</v>
      </c>
      <c r="M9" s="2"/>
    </row>
    <row r="10" spans="1:13" ht="15.75" customHeight="1" x14ac:dyDescent="0.25">
      <c r="A10" s="58"/>
      <c r="B10" s="54" t="s">
        <v>261</v>
      </c>
      <c r="C10" s="160">
        <f>(C8+C9)</f>
        <v>0</v>
      </c>
      <c r="D10" s="160">
        <f t="shared" ref="D10:J10" si="2">(D8+D9)</f>
        <v>0</v>
      </c>
      <c r="E10" s="160">
        <f t="shared" si="2"/>
        <v>0</v>
      </c>
      <c r="F10" s="160">
        <f t="shared" si="2"/>
        <v>0</v>
      </c>
      <c r="G10" s="160">
        <f t="shared" si="2"/>
        <v>0</v>
      </c>
      <c r="H10" s="160">
        <f t="shared" si="2"/>
        <v>0</v>
      </c>
      <c r="I10" s="160">
        <f t="shared" si="2"/>
        <v>0</v>
      </c>
      <c r="J10" s="160">
        <f t="shared" si="2"/>
        <v>0</v>
      </c>
      <c r="K10" s="146">
        <f>SUM(C10:J10)</f>
        <v>0</v>
      </c>
      <c r="L10" s="160">
        <f>K10*12</f>
        <v>0</v>
      </c>
      <c r="M10" s="2"/>
    </row>
    <row r="12" spans="1:13" ht="13.8" x14ac:dyDescent="0.25">
      <c r="J12" s="157"/>
      <c r="K12" s="158" t="s">
        <v>242</v>
      </c>
      <c r="L12" s="159">
        <f>L10/1000</f>
        <v>0</v>
      </c>
    </row>
    <row r="13" spans="1:13" x14ac:dyDescent="0.25">
      <c r="B13" s="82" t="s">
        <v>127</v>
      </c>
    </row>
    <row r="14" spans="1:13" x14ac:dyDescent="0.25">
      <c r="B14" s="82"/>
    </row>
    <row r="15" spans="1:13" x14ac:dyDescent="0.25">
      <c r="B15" s="82" t="s">
        <v>128</v>
      </c>
    </row>
    <row r="18" spans="3:5" x14ac:dyDescent="0.25">
      <c r="C18" s="243" t="s">
        <v>350</v>
      </c>
    </row>
    <row r="19" spans="3:5" x14ac:dyDescent="0.25">
      <c r="D19" s="244" t="s">
        <v>351</v>
      </c>
      <c r="E19" s="244"/>
    </row>
  </sheetData>
  <mergeCells count="6">
    <mergeCell ref="A2:L2"/>
    <mergeCell ref="A4:A5"/>
    <mergeCell ref="B4:B5"/>
    <mergeCell ref="C4:C5"/>
    <mergeCell ref="D4:J4"/>
    <mergeCell ref="K4:L4"/>
  </mergeCells>
  <pageMargins left="0.39" right="0.28000000000000003" top="1" bottom="1" header="0.5" footer="0.5"/>
  <pageSetup scale="91"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47</vt:i4>
      </vt:variant>
      <vt:variant>
        <vt:lpstr>Named Ranges</vt:lpstr>
      </vt:variant>
      <vt:variant>
        <vt:i4>1</vt:i4>
      </vt:variant>
    </vt:vector>
  </HeadingPairs>
  <TitlesOfParts>
    <vt:vector size="48" baseType="lpstr">
      <vt:lpstr>2025 NIIT</vt:lpstr>
      <vt:lpstr>Hutulbur</vt:lpstr>
      <vt:lpstr>01 Tsalin negtgel</vt:lpstr>
      <vt:lpstr>01 Tsalin</vt:lpstr>
      <vt:lpstr>00 Songuuliin ur dun</vt:lpstr>
      <vt:lpstr>02 Tsah</vt:lpstr>
      <vt:lpstr>03 Dulaan</vt:lpstr>
      <vt:lpstr>04 Us</vt:lpstr>
      <vt:lpstr>05 Turees</vt:lpstr>
      <vt:lpstr>06 bichig</vt:lpstr>
      <vt:lpstr>07 Shatahuun</vt:lpstr>
      <vt:lpstr>08 Shuudan</vt:lpstr>
      <vt:lpstr>10 Xog</vt:lpstr>
      <vt:lpstr>09 Nom</vt:lpstr>
      <vt:lpstr>11 BUTEZ</vt:lpstr>
      <vt:lpstr>12 Norm</vt:lpstr>
      <vt:lpstr>13 Bagaj</vt:lpstr>
      <vt:lpstr>tawilga</vt:lpstr>
      <vt:lpstr>14 Xodolmor</vt:lpstr>
      <vt:lpstr>15 U-zas</vt:lpstr>
      <vt:lpstr>16 Tomilolt</vt:lpstr>
      <vt:lpstr>17 Audit</vt:lpstr>
      <vt:lpstr>18 Auto</vt:lpstr>
      <vt:lpstr>19 Med Tex</vt:lpstr>
      <vt:lpstr>20 Gazar</vt:lpstr>
      <vt:lpstr>21 Bank S</vt:lpstr>
      <vt:lpstr>22  Temdegt</vt:lpstr>
      <vt:lpstr>23 Baraa busad</vt:lpstr>
      <vt:lpstr>24 Xich</vt:lpstr>
      <vt:lpstr>25 ZG gadaad</vt:lpstr>
      <vt:lpstr>26 tetgemj</vt:lpstr>
      <vt:lpstr>27 tetgever </vt:lpstr>
      <vt:lpstr>27 Tetgever1</vt:lpstr>
      <vt:lpstr>27 Tetgever 2</vt:lpstr>
      <vt:lpstr>27 Tetgever</vt:lpstr>
      <vt:lpstr>28 TZ uramshuulal 1</vt:lpstr>
      <vt:lpstr>29 TZ uramshuulal 2</vt:lpstr>
      <vt:lpstr>30 Orlogo</vt:lpstr>
      <vt:lpstr>A-01 Baigal Xam </vt:lpstr>
      <vt:lpstr>A-02 Xaruul</vt:lpstr>
      <vt:lpstr>A-03 Holboo</vt:lpstr>
      <vt:lpstr>A-04 Gereet</vt:lpstr>
      <vt:lpstr>B-01 Nemegdeh</vt:lpstr>
      <vt:lpstr>B-02 XO 1</vt:lpstr>
      <vt:lpstr>B-03 XAA tol</vt:lpstr>
      <vt:lpstr>B-04 Avtomashin</vt:lpstr>
      <vt:lpstr>B-05 Barilga</vt:lpstr>
      <vt:lpstr>'01 Tsalin'!Print_Titles</vt:lpstr>
    </vt:vector>
  </TitlesOfParts>
  <Company>PARP</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Suvd</dc:creator>
  <cp:lastModifiedBy>User</cp:lastModifiedBy>
  <cp:lastPrinted>2024-06-20T05:05:57Z</cp:lastPrinted>
  <dcterms:created xsi:type="dcterms:W3CDTF">1998-08-17T01:37:41Z</dcterms:created>
  <dcterms:modified xsi:type="dcterms:W3CDTF">2024-06-20T05:07:02Z</dcterms:modified>
</cp:coreProperties>
</file>